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niko\Documents\New folder\MOSES\Desktop\FEC Memo\NBS Data Mapping\Debt Data\Q3 2022 Total Public Debt Data\revised\"/>
    </mc:Choice>
  </mc:AlternateContent>
  <xr:revisionPtr revIDLastSave="0" documentId="13_ncr:1_{CD64D97A-BAAD-434C-8312-7F80C2BF7F0A}" xr6:coauthVersionLast="47" xr6:coauthVersionMax="47" xr10:uidLastSave="{00000000-0000-0000-0000-000000000000}"/>
  <bookViews>
    <workbookView xWindow="-108" yWindow="-108" windowWidth="23256" windowHeight="12576" xr2:uid="{4EE7B3D3-C6A4-42FD-8A62-8BE2B772D194}"/>
  </bookViews>
  <sheets>
    <sheet name="Summary" sheetId="1" r:id="rId1"/>
    <sheet name="Domestic Debt" sheetId="2" r:id="rId2"/>
    <sheet name="External Debt" sheetId="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2" l="1"/>
  <c r="D41" i="2"/>
  <c r="E41" i="2"/>
  <c r="F41" i="2"/>
  <c r="G41" i="2"/>
  <c r="H14" i="5"/>
  <c r="H13" i="5"/>
  <c r="H52" i="5" l="1"/>
  <c r="R52" i="5"/>
  <c r="AC13" i="5"/>
  <c r="Z54" i="5"/>
  <c r="Z53" i="5"/>
  <c r="Z52" i="5"/>
  <c r="AC52" i="5" s="1"/>
  <c r="Z50" i="5"/>
  <c r="Z51" i="5" s="1"/>
  <c r="X50" i="5"/>
  <c r="AC49" i="5"/>
  <c r="AC47" i="5"/>
  <c r="AC45" i="5"/>
  <c r="AC44" i="5"/>
  <c r="AC43" i="5"/>
  <c r="Y43" i="5"/>
  <c r="AC42" i="5"/>
  <c r="AC41" i="5"/>
  <c r="Y40" i="5"/>
  <c r="AC40" i="5" s="1"/>
  <c r="AC39" i="5"/>
  <c r="AC38" i="5"/>
  <c r="AC37" i="5"/>
  <c r="AC36" i="5"/>
  <c r="AC35" i="5"/>
  <c r="AC34" i="5"/>
  <c r="AC33" i="5"/>
  <c r="AC32" i="5"/>
  <c r="AC31" i="5"/>
  <c r="Y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V15" i="5"/>
  <c r="V16" i="5" s="1"/>
  <c r="V17" i="5" s="1"/>
  <c r="V18" i="5" s="1"/>
  <c r="V19" i="5" s="1"/>
  <c r="V20" i="5" s="1"/>
  <c r="V21" i="5" s="1"/>
  <c r="V22" i="5" s="1"/>
  <c r="V23" i="5" s="1"/>
  <c r="V24" i="5" s="1"/>
  <c r="V25" i="5" s="1"/>
  <c r="V26" i="5" s="1"/>
  <c r="V27" i="5" s="1"/>
  <c r="V28" i="5" s="1"/>
  <c r="V29" i="5" s="1"/>
  <c r="V30" i="5" s="1"/>
  <c r="V31" i="5" s="1"/>
  <c r="V32" i="5" s="1"/>
  <c r="V33" i="5" s="1"/>
  <c r="V34" i="5" s="1"/>
  <c r="V35" i="5" s="1"/>
  <c r="V36" i="5" s="1"/>
  <c r="V37" i="5" s="1"/>
  <c r="V38" i="5" s="1"/>
  <c r="V39" i="5" s="1"/>
  <c r="V40" i="5" s="1"/>
  <c r="V41" i="5" s="1"/>
  <c r="V42" i="5" s="1"/>
  <c r="V43" i="5" s="1"/>
  <c r="V44" i="5" s="1"/>
  <c r="V45" i="5" s="1"/>
  <c r="V46" i="5" s="1"/>
  <c r="V47" i="5" s="1"/>
  <c r="V48" i="5" s="1"/>
  <c r="V49" i="5" s="1"/>
  <c r="AC14" i="5"/>
  <c r="V14" i="5"/>
  <c r="X51" i="5" l="1"/>
  <c r="X53" i="5" s="1"/>
  <c r="Y50" i="5"/>
  <c r="AC50" i="5" s="1"/>
  <c r="AC51" i="5" s="1"/>
  <c r="Y51" i="5" l="1"/>
  <c r="AC55" i="5" l="1"/>
  <c r="AC56" i="5"/>
  <c r="O54" i="5" l="1"/>
  <c r="O53" i="5"/>
  <c r="P51" i="5"/>
  <c r="O50" i="5"/>
  <c r="O51" i="5" s="1"/>
  <c r="R49" i="5"/>
  <c r="M47" i="5"/>
  <c r="R47" i="5" s="1"/>
  <c r="M46" i="5"/>
  <c r="R46" i="5" s="1"/>
  <c r="M45" i="5"/>
  <c r="R45" i="5" s="1"/>
  <c r="M44" i="5"/>
  <c r="R44" i="5" s="1"/>
  <c r="R43" i="5"/>
  <c r="M42" i="5"/>
  <c r="R42" i="5" s="1"/>
  <c r="N41" i="5"/>
  <c r="N50" i="5" s="1"/>
  <c r="N51" i="5" s="1"/>
  <c r="R40" i="5"/>
  <c r="R39" i="5"/>
  <c r="R38" i="5"/>
  <c r="M37" i="5"/>
  <c r="R37" i="5" s="1"/>
  <c r="R36" i="5"/>
  <c r="M35" i="5"/>
  <c r="R35" i="5" s="1"/>
  <c r="M34" i="5"/>
  <c r="R34" i="5" s="1"/>
  <c r="M33" i="5"/>
  <c r="R33" i="5" s="1"/>
  <c r="M32" i="5"/>
  <c r="R32" i="5" s="1"/>
  <c r="R31" i="5"/>
  <c r="R30" i="5"/>
  <c r="M29" i="5"/>
  <c r="R29" i="5" s="1"/>
  <c r="R28" i="5"/>
  <c r="M27" i="5"/>
  <c r="R27" i="5" s="1"/>
  <c r="R26" i="5"/>
  <c r="M25" i="5"/>
  <c r="R25" i="5" s="1"/>
  <c r="M24" i="5"/>
  <c r="R24" i="5" s="1"/>
  <c r="M23" i="5"/>
  <c r="R23" i="5" s="1"/>
  <c r="M22" i="5"/>
  <c r="R22" i="5" s="1"/>
  <c r="R21" i="5"/>
  <c r="M20" i="5"/>
  <c r="R20" i="5" s="1"/>
  <c r="M19" i="5"/>
  <c r="R19" i="5" s="1"/>
  <c r="M18" i="5"/>
  <c r="R18" i="5" s="1"/>
  <c r="M17" i="5"/>
  <c r="R17" i="5" s="1"/>
  <c r="M16" i="5"/>
  <c r="R16" i="5" s="1"/>
  <c r="M15" i="5"/>
  <c r="R15" i="5" s="1"/>
  <c r="R14" i="5"/>
  <c r="K14" i="5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K32" i="5" s="1"/>
  <c r="K3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M13" i="5"/>
  <c r="R13" i="5" s="1"/>
  <c r="R41" i="5" l="1"/>
  <c r="M50" i="5"/>
  <c r="R50" i="5" l="1"/>
  <c r="R51" i="5" s="1"/>
  <c r="M51" i="5"/>
  <c r="M53" i="5" s="1"/>
  <c r="R55" i="5" l="1"/>
  <c r="R56" i="5"/>
  <c r="G55" i="5" l="1"/>
  <c r="E53" i="5"/>
  <c r="G51" i="5"/>
  <c r="G56" i="5" s="1"/>
  <c r="F50" i="5"/>
  <c r="F55" i="5" s="1"/>
  <c r="E50" i="5"/>
  <c r="E55" i="5" s="1"/>
  <c r="C50" i="5"/>
  <c r="H49" i="5"/>
  <c r="I49" i="5" s="1"/>
  <c r="H48" i="5"/>
  <c r="I48" i="5" s="1"/>
  <c r="H47" i="5"/>
  <c r="I47" i="5" s="1"/>
  <c r="I46" i="5"/>
  <c r="H46" i="5"/>
  <c r="H45" i="5"/>
  <c r="I45" i="5" s="1"/>
  <c r="H44" i="5"/>
  <c r="I44" i="5" s="1"/>
  <c r="H43" i="5"/>
  <c r="I43" i="5" s="1"/>
  <c r="H42" i="5"/>
  <c r="I42" i="5" s="1"/>
  <c r="D41" i="5"/>
  <c r="H41" i="5" s="1"/>
  <c r="I41" i="5" s="1"/>
  <c r="H40" i="5"/>
  <c r="I40" i="5" s="1"/>
  <c r="H39" i="5"/>
  <c r="I39" i="5" s="1"/>
  <c r="H38" i="5"/>
  <c r="I38" i="5" s="1"/>
  <c r="H37" i="5"/>
  <c r="I37" i="5" s="1"/>
  <c r="D36" i="5"/>
  <c r="H36" i="5" s="1"/>
  <c r="I36" i="5" s="1"/>
  <c r="H35" i="5"/>
  <c r="I35" i="5" s="1"/>
  <c r="H34" i="5"/>
  <c r="I34" i="5" s="1"/>
  <c r="I33" i="5"/>
  <c r="H33" i="5"/>
  <c r="H32" i="5"/>
  <c r="I32" i="5" s="1"/>
  <c r="H31" i="5"/>
  <c r="I31" i="5" s="1"/>
  <c r="H30" i="5"/>
  <c r="I30" i="5" s="1"/>
  <c r="H29" i="5"/>
  <c r="I29" i="5" s="1"/>
  <c r="H28" i="5"/>
  <c r="I28" i="5" s="1"/>
  <c r="I27" i="5"/>
  <c r="H27" i="5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I15" i="5" s="1"/>
  <c r="I14" i="5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I13" i="5"/>
  <c r="C55" i="5" l="1"/>
  <c r="C51" i="5"/>
  <c r="C56" i="5" s="1"/>
  <c r="D50" i="5"/>
  <c r="H50" i="5" s="1"/>
  <c r="H51" i="5" s="1"/>
  <c r="E51" i="5"/>
  <c r="E56" i="5" s="1"/>
  <c r="F51" i="5"/>
  <c r="F56" i="5" s="1"/>
  <c r="D51" i="5" l="1"/>
  <c r="D56" i="5" s="1"/>
  <c r="D55" i="5"/>
  <c r="E54" i="5" s="1"/>
  <c r="I50" i="5"/>
  <c r="H55" i="5"/>
  <c r="H56" i="5" l="1"/>
  <c r="I51" i="5"/>
  <c r="I52" i="5" s="1"/>
  <c r="E4" i="1" l="1"/>
  <c r="C41" i="2"/>
  <c r="E17" i="1"/>
  <c r="E7" i="1"/>
  <c r="E14" i="1"/>
  <c r="E10" i="1" l="1"/>
  <c r="E20" i="1"/>
  <c r="D10" i="1" l="1"/>
</calcChain>
</file>

<file path=xl/sharedStrings.xml><?xml version="1.0" encoding="utf-8"?>
<sst xmlns="http://schemas.openxmlformats.org/spreadsheetml/2006/main" count="278" uniqueCount="123">
  <si>
    <t>Debt Statistics</t>
  </si>
  <si>
    <t>Q2 2021</t>
  </si>
  <si>
    <t>Q3 2021</t>
  </si>
  <si>
    <t>Q4 2021</t>
  </si>
  <si>
    <t>Q1 2022</t>
  </si>
  <si>
    <t>Q2 2022</t>
  </si>
  <si>
    <t>Total External Debt</t>
  </si>
  <si>
    <t>FGN Only</t>
  </si>
  <si>
    <t>States &amp; FCT</t>
  </si>
  <si>
    <t>Debt Category</t>
  </si>
  <si>
    <t>Amount Outstanding (US$’M)</t>
  </si>
  <si>
    <r>
      <t>Amount Outstanding (</t>
    </r>
    <r>
      <rPr>
        <b/>
        <strike/>
        <sz val="10"/>
        <color rgb="FFFFFFFF"/>
        <rFont val="Tahoma"/>
        <family val="2"/>
      </rPr>
      <t>N</t>
    </r>
    <r>
      <rPr>
        <b/>
        <sz val="10"/>
        <color rgb="FFFFFFFF"/>
        <rFont val="Tahoma"/>
        <family val="2"/>
      </rPr>
      <t>’M)</t>
    </r>
  </si>
  <si>
    <t>A.</t>
  </si>
  <si>
    <t>B.</t>
  </si>
  <si>
    <t xml:space="preserve">Total Domestic Debt </t>
  </si>
  <si>
    <t>C.</t>
  </si>
  <si>
    <t>Total Public Debt(A+B)</t>
  </si>
  <si>
    <t>Amount Outstanding (N’M)</t>
  </si>
  <si>
    <t>S/N</t>
  </si>
  <si>
    <t>STATE</t>
  </si>
  <si>
    <t>DEBT STOCK(N)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</si>
  <si>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</si>
  <si>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</si>
  <si>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</si>
  <si>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</si>
  <si>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</si>
  <si>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</si>
  <si>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</si>
  <si>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</si>
  <si>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</si>
  <si>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</si>
  <si>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</si>
  <si>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</si>
  <si>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</si>
  <si>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</si>
  <si>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</si>
  <si>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</si>
  <si>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</si>
  <si>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</si>
  <si>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</si>
  <si>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</si>
  <si>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</si>
  <si>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</si>
  <si>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</si>
  <si>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</si>
  <si>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</si>
  <si>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</si>
  <si>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</si>
  <si>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</si>
  <si>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</si>
  <si>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</si>
  <si>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</si>
  <si>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</si>
  <si>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</si>
  <si>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</si>
  <si>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</si>
  <si>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</si>
  <si>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</t>
  </si>
  <si>
    <t>Total</t>
  </si>
  <si>
    <t xml:space="preserve">DOMESTIC DEBT DATA FOR THE 36 STATES OF THE FEDERATION AND THE FEDERAL CAPITAL TERRITORY </t>
  </si>
  <si>
    <t>Debt Management Office</t>
  </si>
  <si>
    <t>States, FCT  and Federal  Governments' External Debt Stock as at 30th June, 2021</t>
  </si>
  <si>
    <t>S/No</t>
  </si>
  <si>
    <t>States and FGN</t>
  </si>
  <si>
    <t>Multilateral</t>
  </si>
  <si>
    <t>Bilateral (AFD)</t>
  </si>
  <si>
    <t xml:space="preserve">Bilateral (CHINA EXIM BANK, </t>
  </si>
  <si>
    <t>Promisory Notes</t>
  </si>
  <si>
    <t>Commercial</t>
  </si>
  <si>
    <t>Percentages to Total</t>
  </si>
  <si>
    <t>JICA, INDIA, KFW</t>
  </si>
  <si>
    <t xml:space="preserve">USD </t>
  </si>
  <si>
    <t xml:space="preserve">Eurobonds &amp; Diaspora Bonds  USD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</si>
  <si>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</si>
  <si>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</si>
  <si>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</si>
  <si>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</si>
  <si>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</si>
  <si>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</si>
  <si>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</si>
  <si>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</si>
  <si>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</si>
  <si>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</si>
  <si>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</si>
  <si>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</si>
  <si>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</si>
  <si>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</si>
  <si>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</si>
  <si>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</si>
  <si>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</si>
  <si>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</si>
  <si>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</si>
  <si>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</si>
  <si>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</si>
  <si>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</si>
  <si>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</si>
  <si>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</si>
  <si>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</si>
  <si>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</si>
  <si>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</si>
  <si>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</si>
  <si>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</si>
  <si>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</si>
  <si>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</si>
  <si>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</si>
  <si>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</si>
  <si>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</si>
  <si>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</si>
  <si>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</si>
  <si>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Sub-Total  State &amp; FCT</t>
  </si>
  <si>
    <t>FGN</t>
  </si>
  <si>
    <t xml:space="preserve">Grand Total </t>
  </si>
  <si>
    <t>Arrears owed by States</t>
  </si>
  <si>
    <t>Total States without Arrears</t>
  </si>
  <si>
    <t xml:space="preserve">Percentage of States &amp;FCT to Grand Total </t>
  </si>
  <si>
    <t xml:space="preserve">Percentage of FGN to Grand Total </t>
  </si>
  <si>
    <t>Prommisory Notes</t>
  </si>
  <si>
    <t>States, FCT  and Federal  Governments' External Debt Stock as at June 30, 2022</t>
  </si>
  <si>
    <t>Source: Debt Management Office (DMO)</t>
  </si>
  <si>
    <r>
      <t>States, FCT  and Federal  Governments' External Debt Stock as at 31</t>
    </r>
    <r>
      <rPr>
        <b/>
        <vertAlign val="superscript"/>
        <sz val="12"/>
        <rFont val="Arial"/>
        <family val="2"/>
      </rPr>
      <t>st</t>
    </r>
    <r>
      <rPr>
        <b/>
        <sz val="12"/>
        <rFont val="Arial"/>
        <family val="2"/>
      </rPr>
      <t xml:space="preserve"> December, 2021</t>
    </r>
  </si>
  <si>
    <t>Naira Equivalent</t>
  </si>
  <si>
    <t>Q3 2022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</si>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</sst>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b/>
      <strike/>
      <sz val="10"/>
      <color rgb="FFFFFFFF"/>
      <name val="Tahoma"/>
      <family val="2"/>
    </font>
    <font>
      <sz val="10"/>
      <color rgb="FF000000"/>
      <name val="Tahoma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sz val="9"/>
      <color rgb="FF000000"/>
      <name val="Trebuchet MS"/>
      <family val="2"/>
    </font>
    <font>
      <sz val="9"/>
      <name val="Trebuchet MS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2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Tahoma"/>
      <family val="2"/>
    </font>
    <font>
      <b/>
      <sz val="11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164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37">
    <xf numFmtId="0" fontId="0" fillId="0" borderId="0" xfId="0"/>
    <xf numFmtId="4" fontId="0" fillId="0" borderId="0" xfId="0" applyNumberFormat="1"/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3" fontId="2" fillId="2" borderId="1" xfId="1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0" fillId="0" borderId="0" xfId="0" applyNumberFormat="1"/>
    <xf numFmtId="0" fontId="11" fillId="0" borderId="0" xfId="3" applyFont="1"/>
    <xf numFmtId="164" fontId="11" fillId="0" borderId="0" xfId="3" applyNumberFormat="1" applyFont="1"/>
    <xf numFmtId="43" fontId="11" fillId="0" borderId="0" xfId="3" applyNumberFormat="1" applyFont="1"/>
    <xf numFmtId="0" fontId="10" fillId="0" borderId="0" xfId="3" applyFont="1"/>
    <xf numFmtId="4" fontId="12" fillId="0" borderId="0" xfId="0" applyNumberFormat="1" applyFont="1"/>
    <xf numFmtId="0" fontId="13" fillId="0" borderId="0" xfId="0" applyFont="1"/>
    <xf numFmtId="0" fontId="14" fillId="0" borderId="0" xfId="0" applyFont="1"/>
    <xf numFmtId="43" fontId="13" fillId="0" borderId="0" xfId="1" applyFont="1" applyFill="1" applyAlignment="1">
      <alignment horizontal="left"/>
    </xf>
    <xf numFmtId="0" fontId="13" fillId="0" borderId="0" xfId="0" applyFont="1" applyAlignment="1">
      <alignment horizontal="left"/>
    </xf>
    <xf numFmtId="0" fontId="13" fillId="0" borderId="1" xfId="0" applyFont="1" applyBorder="1"/>
    <xf numFmtId="43" fontId="15" fillId="0" borderId="1" xfId="1" applyFont="1" applyFill="1" applyBorder="1"/>
    <xf numFmtId="0" fontId="16" fillId="0" borderId="1" xfId="0" applyFont="1" applyBorder="1" applyAlignment="1">
      <alignment horizontal="center"/>
    </xf>
    <xf numFmtId="0" fontId="17" fillId="0" borderId="1" xfId="0" applyFont="1" applyBorder="1"/>
    <xf numFmtId="43" fontId="18" fillId="0" borderId="1" xfId="1" applyFont="1" applyFill="1" applyBorder="1"/>
    <xf numFmtId="0" fontId="19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164" fontId="15" fillId="0" borderId="1" xfId="0" applyNumberFormat="1" applyFont="1" applyBorder="1" applyAlignment="1">
      <alignment horizontal="right"/>
    </xf>
    <xf numFmtId="43" fontId="15" fillId="0" borderId="0" xfId="1" applyFont="1" applyFill="1" applyBorder="1"/>
    <xf numFmtId="43" fontId="19" fillId="0" borderId="0" xfId="1" applyFont="1" applyFill="1"/>
    <xf numFmtId="0" fontId="20" fillId="0" borderId="0" xfId="0" applyFont="1"/>
    <xf numFmtId="0" fontId="11" fillId="0" borderId="0" xfId="3" applyFont="1" applyAlignment="1">
      <alignment horizontal="right"/>
    </xf>
    <xf numFmtId="0" fontId="10" fillId="0" borderId="0" xfId="3" applyFont="1" applyAlignment="1">
      <alignment horizontal="right"/>
    </xf>
    <xf numFmtId="0" fontId="11" fillId="0" borderId="0" xfId="4" applyFont="1" applyAlignment="1">
      <alignment horizontal="center"/>
    </xf>
    <xf numFmtId="0" fontId="11" fillId="0" borderId="0" xfId="4" applyFont="1"/>
    <xf numFmtId="0" fontId="22" fillId="0" borderId="0" xfId="4" applyFont="1"/>
    <xf numFmtId="0" fontId="22" fillId="11" borderId="6" xfId="4" applyFont="1" applyFill="1" applyBorder="1" applyAlignment="1">
      <alignment horizontal="center"/>
    </xf>
    <xf numFmtId="0" fontId="11" fillId="11" borderId="6" xfId="4" applyFont="1" applyFill="1" applyBorder="1" applyAlignment="1">
      <alignment horizontal="center"/>
    </xf>
    <xf numFmtId="0" fontId="11" fillId="11" borderId="6" xfId="4" applyFont="1" applyFill="1" applyBorder="1" applyAlignment="1">
      <alignment horizontal="center" wrapText="1"/>
    </xf>
    <xf numFmtId="0" fontId="22" fillId="0" borderId="7" xfId="4" applyFont="1" applyBorder="1"/>
    <xf numFmtId="0" fontId="22" fillId="11" borderId="38" xfId="4" applyFont="1" applyFill="1" applyBorder="1" applyAlignment="1">
      <alignment horizontal="center"/>
    </xf>
    <xf numFmtId="0" fontId="11" fillId="11" borderId="39" xfId="4" applyFont="1" applyFill="1" applyBorder="1" applyAlignment="1">
      <alignment horizontal="center"/>
    </xf>
    <xf numFmtId="0" fontId="11" fillId="11" borderId="40" xfId="4" applyFont="1" applyFill="1" applyBorder="1" applyAlignment="1">
      <alignment horizontal="center"/>
    </xf>
    <xf numFmtId="0" fontId="11" fillId="0" borderId="7" xfId="4" applyFont="1" applyBorder="1"/>
    <xf numFmtId="0" fontId="22" fillId="13" borderId="38" xfId="4" applyFont="1" applyFill="1" applyBorder="1" applyAlignment="1">
      <alignment horizontal="center"/>
    </xf>
    <xf numFmtId="0" fontId="11" fillId="13" borderId="39" xfId="4" applyFont="1" applyFill="1" applyBorder="1" applyAlignment="1">
      <alignment horizontal="center"/>
    </xf>
    <xf numFmtId="0" fontId="22" fillId="11" borderId="8" xfId="4" applyFont="1" applyFill="1" applyBorder="1" applyAlignment="1">
      <alignment horizontal="center"/>
    </xf>
    <xf numFmtId="0" fontId="11" fillId="11" borderId="8" xfId="4" applyFont="1" applyFill="1" applyBorder="1" applyAlignment="1">
      <alignment horizontal="center"/>
    </xf>
    <xf numFmtId="0" fontId="22" fillId="11" borderId="41" xfId="4" applyFont="1" applyFill="1" applyBorder="1" applyAlignment="1">
      <alignment horizontal="center"/>
    </xf>
    <xf numFmtId="0" fontId="11" fillId="11" borderId="1" xfId="4" applyFont="1" applyFill="1" applyBorder="1" applyAlignment="1">
      <alignment horizontal="center"/>
    </xf>
    <xf numFmtId="0" fontId="11" fillId="11" borderId="42" xfId="4" applyFont="1" applyFill="1" applyBorder="1" applyAlignment="1">
      <alignment horizontal="center"/>
    </xf>
    <xf numFmtId="0" fontId="22" fillId="13" borderId="41" xfId="4" applyFont="1" applyFill="1" applyBorder="1" applyAlignment="1">
      <alignment horizontal="center"/>
    </xf>
    <xf numFmtId="0" fontId="11" fillId="13" borderId="1" xfId="4" applyFont="1" applyFill="1" applyBorder="1" applyAlignment="1">
      <alignment horizontal="center"/>
    </xf>
    <xf numFmtId="0" fontId="11" fillId="11" borderId="9" xfId="4" applyFont="1" applyFill="1" applyBorder="1" applyAlignment="1">
      <alignment horizontal="center"/>
    </xf>
    <xf numFmtId="0" fontId="11" fillId="11" borderId="9" xfId="4" applyFont="1" applyFill="1" applyBorder="1" applyAlignment="1">
      <alignment horizontal="center" wrapText="1"/>
    </xf>
    <xf numFmtId="0" fontId="22" fillId="0" borderId="10" xfId="4" applyFont="1" applyBorder="1"/>
    <xf numFmtId="0" fontId="11" fillId="11" borderId="43" xfId="4" applyFont="1" applyFill="1" applyBorder="1" applyAlignment="1">
      <alignment horizontal="center"/>
    </xf>
    <xf numFmtId="0" fontId="11" fillId="11" borderId="44" xfId="4" applyFont="1" applyFill="1" applyBorder="1" applyAlignment="1">
      <alignment horizontal="center"/>
    </xf>
    <xf numFmtId="0" fontId="11" fillId="11" borderId="44" xfId="4" applyFont="1" applyFill="1" applyBorder="1" applyAlignment="1">
      <alignment horizontal="center" wrapText="1"/>
    </xf>
    <xf numFmtId="0" fontId="11" fillId="11" borderId="45" xfId="4" applyFont="1" applyFill="1" applyBorder="1" applyAlignment="1">
      <alignment horizontal="center"/>
    </xf>
    <xf numFmtId="0" fontId="11" fillId="0" borderId="10" xfId="4" applyFont="1" applyBorder="1" applyAlignment="1">
      <alignment horizontal="right"/>
    </xf>
    <xf numFmtId="0" fontId="11" fillId="13" borderId="43" xfId="4" applyFont="1" applyFill="1" applyBorder="1" applyAlignment="1">
      <alignment horizontal="center"/>
    </xf>
    <xf numFmtId="0" fontId="11" fillId="13" borderId="44" xfId="4" applyFont="1" applyFill="1" applyBorder="1" applyAlignment="1">
      <alignment horizontal="center"/>
    </xf>
    <xf numFmtId="0" fontId="11" fillId="13" borderId="44" xfId="4" applyFont="1" applyFill="1" applyBorder="1" applyAlignment="1">
      <alignment horizontal="center" vertical="center"/>
    </xf>
    <xf numFmtId="0" fontId="11" fillId="13" borderId="44" xfId="4" applyFont="1" applyFill="1" applyBorder="1" applyAlignment="1">
      <alignment horizontal="center" vertical="center" wrapText="1"/>
    </xf>
    <xf numFmtId="0" fontId="11" fillId="13" borderId="44" xfId="4" applyFont="1" applyFill="1" applyBorder="1" applyAlignment="1">
      <alignment horizontal="center" wrapText="1"/>
    </xf>
    <xf numFmtId="0" fontId="11" fillId="13" borderId="45" xfId="4" applyFont="1" applyFill="1" applyBorder="1" applyAlignment="1">
      <alignment horizontal="center" vertical="center"/>
    </xf>
    <xf numFmtId="0" fontId="10" fillId="0" borderId="11" xfId="3" applyFont="1" applyBorder="1"/>
    <xf numFmtId="0" fontId="10" fillId="0" borderId="12" xfId="3" applyFont="1" applyBorder="1"/>
    <xf numFmtId="164" fontId="10" fillId="0" borderId="12" xfId="3" applyNumberFormat="1" applyFont="1" applyBorder="1"/>
    <xf numFmtId="164" fontId="10" fillId="0" borderId="12" xfId="5" applyFont="1" applyFill="1" applyBorder="1"/>
    <xf numFmtId="164" fontId="10" fillId="0" borderId="12" xfId="5" applyFont="1" applyBorder="1"/>
    <xf numFmtId="10" fontId="10" fillId="0" borderId="13" xfId="2" applyNumberFormat="1" applyFont="1" applyFill="1" applyBorder="1"/>
    <xf numFmtId="0" fontId="10" fillId="0" borderId="25" xfId="3" applyFont="1" applyBorder="1"/>
    <xf numFmtId="0" fontId="10" fillId="0" borderId="26" xfId="3" applyFont="1" applyBorder="1"/>
    <xf numFmtId="164" fontId="10" fillId="0" borderId="26" xfId="3" applyNumberFormat="1" applyFont="1" applyBorder="1"/>
    <xf numFmtId="164" fontId="10" fillId="0" borderId="26" xfId="5" applyFont="1" applyFill="1" applyBorder="1"/>
    <xf numFmtId="164" fontId="10" fillId="0" borderId="26" xfId="5" applyFont="1" applyBorder="1"/>
    <xf numFmtId="164" fontId="10" fillId="0" borderId="28" xfId="5" applyFont="1" applyFill="1" applyBorder="1"/>
    <xf numFmtId="0" fontId="10" fillId="0" borderId="46" xfId="3" applyFont="1" applyBorder="1"/>
    <xf numFmtId="164" fontId="10" fillId="0" borderId="46" xfId="5" applyFont="1" applyFill="1" applyBorder="1"/>
    <xf numFmtId="164" fontId="10" fillId="0" borderId="46" xfId="5" applyFont="1" applyBorder="1"/>
    <xf numFmtId="0" fontId="10" fillId="0" borderId="14" xfId="3" applyFont="1" applyBorder="1"/>
    <xf numFmtId="0" fontId="10" fillId="6" borderId="15" xfId="3" applyFont="1" applyFill="1" applyBorder="1"/>
    <xf numFmtId="164" fontId="10" fillId="6" borderId="15" xfId="3" applyNumberFormat="1" applyFont="1" applyFill="1" applyBorder="1"/>
    <xf numFmtId="164" fontId="10" fillId="6" borderId="15" xfId="5" applyFont="1" applyFill="1" applyBorder="1"/>
    <xf numFmtId="10" fontId="10" fillId="6" borderId="16" xfId="2" applyNumberFormat="1" applyFont="1" applyFill="1" applyBorder="1"/>
    <xf numFmtId="0" fontId="10" fillId="10" borderId="14" xfId="3" applyFont="1" applyFill="1" applyBorder="1"/>
    <xf numFmtId="0" fontId="10" fillId="10" borderId="15" xfId="3" applyFont="1" applyFill="1" applyBorder="1"/>
    <xf numFmtId="164" fontId="10" fillId="10" borderId="15" xfId="3" applyNumberFormat="1" applyFont="1" applyFill="1" applyBorder="1"/>
    <xf numFmtId="164" fontId="10" fillId="10" borderId="15" xfId="5" applyFont="1" applyFill="1" applyBorder="1"/>
    <xf numFmtId="164" fontId="10" fillId="10" borderId="16" xfId="5" applyFont="1" applyFill="1" applyBorder="1"/>
    <xf numFmtId="0" fontId="10" fillId="8" borderId="0" xfId="3" applyFont="1" applyFill="1"/>
    <xf numFmtId="0" fontId="10" fillId="10" borderId="1" xfId="3" applyFont="1" applyFill="1" applyBorder="1"/>
    <xf numFmtId="164" fontId="10" fillId="10" borderId="1" xfId="3" applyNumberFormat="1" applyFont="1" applyFill="1" applyBorder="1"/>
    <xf numFmtId="164" fontId="10" fillId="10" borderId="1" xfId="5" applyFont="1" applyFill="1" applyBorder="1"/>
    <xf numFmtId="0" fontId="10" fillId="0" borderId="15" xfId="3" applyFont="1" applyBorder="1"/>
    <xf numFmtId="164" fontId="10" fillId="0" borderId="15" xfId="3" applyNumberFormat="1" applyFont="1" applyBorder="1"/>
    <xf numFmtId="164" fontId="10" fillId="0" borderId="15" xfId="5" applyFont="1" applyFill="1" applyBorder="1"/>
    <xf numFmtId="164" fontId="10" fillId="0" borderId="15" xfId="5" applyFont="1" applyBorder="1"/>
    <xf numFmtId="10" fontId="10" fillId="0" borderId="16" xfId="2" applyNumberFormat="1" applyFont="1" applyFill="1" applyBorder="1"/>
    <xf numFmtId="164" fontId="10" fillId="0" borderId="0" xfId="3" applyNumberFormat="1" applyFont="1"/>
    <xf numFmtId="164" fontId="10" fillId="0" borderId="16" xfId="5" applyFont="1" applyFill="1" applyBorder="1"/>
    <xf numFmtId="0" fontId="10" fillId="0" borderId="1" xfId="3" applyFont="1" applyBorder="1"/>
    <xf numFmtId="164" fontId="10" fillId="0" borderId="1" xfId="3" applyNumberFormat="1" applyFont="1" applyBorder="1"/>
    <xf numFmtId="164" fontId="10" fillId="0" borderId="1" xfId="5" applyFont="1" applyFill="1" applyBorder="1"/>
    <xf numFmtId="164" fontId="10" fillId="0" borderId="1" xfId="5" applyFont="1" applyBorder="1"/>
    <xf numFmtId="164" fontId="10" fillId="0" borderId="0" xfId="5" applyFont="1"/>
    <xf numFmtId="164" fontId="10" fillId="0" borderId="0" xfId="5" applyFont="1" applyFill="1"/>
    <xf numFmtId="43" fontId="10" fillId="0" borderId="0" xfId="1" applyFont="1" applyFill="1" applyBorder="1"/>
    <xf numFmtId="43" fontId="10" fillId="0" borderId="0" xfId="1" applyFont="1" applyFill="1"/>
    <xf numFmtId="43" fontId="10" fillId="0" borderId="1" xfId="1" applyFont="1" applyFill="1" applyBorder="1"/>
    <xf numFmtId="0" fontId="10" fillId="10" borderId="0" xfId="3" applyFont="1" applyFill="1"/>
    <xf numFmtId="164" fontId="23" fillId="0" borderId="15" xfId="5" applyFont="1" applyFill="1" applyBorder="1"/>
    <xf numFmtId="164" fontId="10" fillId="0" borderId="17" xfId="5" applyFont="1" applyFill="1" applyBorder="1"/>
    <xf numFmtId="0" fontId="10" fillId="0" borderId="18" xfId="3" applyFont="1" applyBorder="1"/>
    <xf numFmtId="0" fontId="11" fillId="6" borderId="19" xfId="4" applyFont="1" applyFill="1" applyBorder="1" applyAlignment="1">
      <alignment wrapText="1"/>
    </xf>
    <xf numFmtId="164" fontId="11" fillId="6" borderId="19" xfId="3" applyNumberFormat="1" applyFont="1" applyFill="1" applyBorder="1"/>
    <xf numFmtId="164" fontId="11" fillId="6" borderId="19" xfId="5" applyFont="1" applyFill="1" applyBorder="1"/>
    <xf numFmtId="164" fontId="10" fillId="6" borderId="19" xfId="5" applyFont="1" applyFill="1" applyBorder="1"/>
    <xf numFmtId="9" fontId="11" fillId="6" borderId="20" xfId="2" applyFont="1" applyFill="1" applyBorder="1"/>
    <xf numFmtId="0" fontId="10" fillId="10" borderId="18" xfId="3" applyFont="1" applyFill="1" applyBorder="1"/>
    <xf numFmtId="0" fontId="11" fillId="10" borderId="19" xfId="4" applyFont="1" applyFill="1" applyBorder="1" applyAlignment="1">
      <alignment wrapText="1"/>
    </xf>
    <xf numFmtId="164" fontId="11" fillId="10" borderId="19" xfId="3" applyNumberFormat="1" applyFont="1" applyFill="1" applyBorder="1"/>
    <xf numFmtId="164" fontId="11" fillId="10" borderId="19" xfId="5" applyFont="1" applyFill="1" applyBorder="1"/>
    <xf numFmtId="164" fontId="10" fillId="10" borderId="19" xfId="5" applyFont="1" applyFill="1" applyBorder="1"/>
    <xf numFmtId="164" fontId="11" fillId="10" borderId="16" xfId="5" applyFont="1" applyFill="1" applyBorder="1"/>
    <xf numFmtId="0" fontId="11" fillId="10" borderId="1" xfId="4" applyFont="1" applyFill="1" applyBorder="1" applyAlignment="1">
      <alignment wrapText="1"/>
    </xf>
    <xf numFmtId="164" fontId="11" fillId="10" borderId="1" xfId="3" applyNumberFormat="1" applyFont="1" applyFill="1" applyBorder="1"/>
    <xf numFmtId="164" fontId="11" fillId="10" borderId="1" xfId="5" applyFont="1" applyFill="1" applyBorder="1"/>
    <xf numFmtId="164" fontId="11" fillId="0" borderId="5" xfId="3" applyNumberFormat="1" applyFont="1" applyBorder="1"/>
    <xf numFmtId="9" fontId="11" fillId="0" borderId="5" xfId="2" applyFont="1" applyFill="1" applyBorder="1"/>
    <xf numFmtId="0" fontId="10" fillId="0" borderId="6" xfId="3" applyFont="1" applyBorder="1"/>
    <xf numFmtId="0" fontId="11" fillId="0" borderId="5" xfId="4" applyFont="1" applyBorder="1" applyAlignment="1">
      <alignment wrapText="1"/>
    </xf>
    <xf numFmtId="0" fontId="11" fillId="0" borderId="1" xfId="4" applyFont="1" applyBorder="1" applyAlignment="1">
      <alignment wrapText="1"/>
    </xf>
    <xf numFmtId="164" fontId="11" fillId="0" borderId="1" xfId="3" applyNumberFormat="1" applyFont="1" applyBorder="1"/>
    <xf numFmtId="164" fontId="11" fillId="6" borderId="5" xfId="3" applyNumberFormat="1" applyFont="1" applyFill="1" applyBorder="1"/>
    <xf numFmtId="9" fontId="11" fillId="6" borderId="24" xfId="2" applyFont="1" applyFill="1" applyBorder="1"/>
    <xf numFmtId="165" fontId="10" fillId="0" borderId="0" xfId="3" applyNumberFormat="1" applyFont="1"/>
    <xf numFmtId="0" fontId="10" fillId="10" borderId="9" xfId="3" applyFont="1" applyFill="1" applyBorder="1"/>
    <xf numFmtId="0" fontId="11" fillId="10" borderId="5" xfId="4" applyFont="1" applyFill="1" applyBorder="1" applyAlignment="1">
      <alignment wrapText="1"/>
    </xf>
    <xf numFmtId="164" fontId="11" fillId="10" borderId="5" xfId="3" applyNumberFormat="1" applyFont="1" applyFill="1" applyBorder="1"/>
    <xf numFmtId="0" fontId="11" fillId="0" borderId="26" xfId="4" applyFont="1" applyBorder="1" applyAlignment="1">
      <alignment wrapText="1"/>
    </xf>
    <xf numFmtId="164" fontId="11" fillId="0" borderId="26" xfId="3" applyNumberFormat="1" applyFont="1" applyBorder="1"/>
    <xf numFmtId="164" fontId="11" fillId="0" borderId="27" xfId="3" applyNumberFormat="1" applyFont="1" applyBorder="1"/>
    <xf numFmtId="164" fontId="11" fillId="0" borderId="28" xfId="3" applyNumberFormat="1" applyFont="1" applyBorder="1"/>
    <xf numFmtId="164" fontId="11" fillId="0" borderId="29" xfId="3" applyNumberFormat="1" applyFont="1" applyBorder="1"/>
    <xf numFmtId="0" fontId="10" fillId="0" borderId="47" xfId="3" applyFont="1" applyBorder="1"/>
    <xf numFmtId="164" fontId="11" fillId="0" borderId="9" xfId="3" applyNumberFormat="1" applyFont="1" applyBorder="1"/>
    <xf numFmtId="164" fontId="11" fillId="0" borderId="48" xfId="3" applyNumberFormat="1" applyFont="1" applyBorder="1"/>
    <xf numFmtId="0" fontId="11" fillId="0" borderId="15" xfId="4" applyFont="1" applyBorder="1" applyAlignment="1">
      <alignment wrapText="1"/>
    </xf>
    <xf numFmtId="164" fontId="11" fillId="0" borderId="15" xfId="3" applyNumberFormat="1" applyFont="1" applyBorder="1"/>
    <xf numFmtId="164" fontId="11" fillId="0" borderId="30" xfId="3" applyNumberFormat="1" applyFont="1" applyBorder="1"/>
    <xf numFmtId="164" fontId="11" fillId="0" borderId="16" xfId="3" applyNumberFormat="1" applyFont="1" applyBorder="1"/>
    <xf numFmtId="165" fontId="10" fillId="0" borderId="0" xfId="5" applyNumberFormat="1" applyFont="1"/>
    <xf numFmtId="0" fontId="10" fillId="0" borderId="49" xfId="3" applyFont="1" applyBorder="1"/>
    <xf numFmtId="164" fontId="11" fillId="0" borderId="50" xfId="3" applyNumberFormat="1" applyFont="1" applyBorder="1"/>
    <xf numFmtId="9" fontId="10" fillId="0" borderId="0" xfId="2" applyFont="1" applyFill="1" applyBorder="1"/>
    <xf numFmtId="9" fontId="10" fillId="0" borderId="29" xfId="2" applyFont="1" applyFill="1" applyBorder="1"/>
    <xf numFmtId="165" fontId="11" fillId="9" borderId="33" xfId="6" applyNumberFormat="1" applyFont="1" applyFill="1" applyBorder="1"/>
    <xf numFmtId="0" fontId="10" fillId="9" borderId="14" xfId="3" applyFont="1" applyFill="1" applyBorder="1"/>
    <xf numFmtId="0" fontId="11" fillId="9" borderId="15" xfId="3" applyFont="1" applyFill="1" applyBorder="1"/>
    <xf numFmtId="164" fontId="11" fillId="9" borderId="15" xfId="3" applyNumberFormat="1" applyFont="1" applyFill="1" applyBorder="1"/>
    <xf numFmtId="164" fontId="11" fillId="9" borderId="30" xfId="3" applyNumberFormat="1" applyFont="1" applyFill="1" applyBorder="1"/>
    <xf numFmtId="164" fontId="11" fillId="9" borderId="0" xfId="3" applyNumberFormat="1" applyFont="1" applyFill="1"/>
    <xf numFmtId="9" fontId="10" fillId="9" borderId="0" xfId="2" applyFont="1" applyFill="1"/>
    <xf numFmtId="0" fontId="10" fillId="9" borderId="0" xfId="3" applyFont="1" applyFill="1"/>
    <xf numFmtId="0" fontId="10" fillId="9" borderId="49" xfId="3" applyFont="1" applyFill="1" applyBorder="1"/>
    <xf numFmtId="9" fontId="10" fillId="9" borderId="51" xfId="2" applyFont="1" applyFill="1" applyBorder="1"/>
    <xf numFmtId="43" fontId="11" fillId="6" borderId="19" xfId="6" applyFont="1" applyFill="1" applyBorder="1"/>
    <xf numFmtId="164" fontId="11" fillId="6" borderId="36" xfId="3" applyNumberFormat="1" applyFont="1" applyFill="1" applyBorder="1"/>
    <xf numFmtId="9" fontId="10" fillId="6" borderId="37" xfId="2" applyFont="1" applyFill="1" applyBorder="1"/>
    <xf numFmtId="9" fontId="10" fillId="6" borderId="24" xfId="2" applyFont="1" applyFill="1" applyBorder="1"/>
    <xf numFmtId="0" fontId="10" fillId="12" borderId="0" xfId="3" applyFont="1" applyFill="1"/>
    <xf numFmtId="0" fontId="10" fillId="12" borderId="18" xfId="3" applyFont="1" applyFill="1" applyBorder="1"/>
    <xf numFmtId="0" fontId="11" fillId="12" borderId="19" xfId="3" applyFont="1" applyFill="1" applyBorder="1"/>
    <xf numFmtId="43" fontId="11" fillId="12" borderId="19" xfId="6" applyFont="1" applyFill="1" applyBorder="1"/>
    <xf numFmtId="164" fontId="11" fillId="12" borderId="19" xfId="3" applyNumberFormat="1" applyFont="1" applyFill="1" applyBorder="1"/>
    <xf numFmtId="164" fontId="11" fillId="12" borderId="36" xfId="3" applyNumberFormat="1" applyFont="1" applyFill="1" applyBorder="1"/>
    <xf numFmtId="164" fontId="11" fillId="12" borderId="0" xfId="3" applyNumberFormat="1" applyFont="1" applyFill="1"/>
    <xf numFmtId="9" fontId="10" fillId="12" borderId="0" xfId="2" applyFont="1" applyFill="1"/>
    <xf numFmtId="0" fontId="10" fillId="12" borderId="52" xfId="3" applyFont="1" applyFill="1" applyBorder="1"/>
    <xf numFmtId="0" fontId="11" fillId="12" borderId="53" xfId="3" applyFont="1" applyFill="1" applyBorder="1"/>
    <xf numFmtId="43" fontId="11" fillId="12" borderId="53" xfId="6" applyFont="1" applyFill="1" applyBorder="1"/>
    <xf numFmtId="164" fontId="11" fillId="12" borderId="53" xfId="3" applyNumberFormat="1" applyFont="1" applyFill="1" applyBorder="1"/>
    <xf numFmtId="164" fontId="11" fillId="12" borderId="54" xfId="3" applyNumberFormat="1" applyFont="1" applyFill="1" applyBorder="1"/>
    <xf numFmtId="164" fontId="11" fillId="12" borderId="10" xfId="3" applyNumberFormat="1" applyFont="1" applyFill="1" applyBorder="1"/>
    <xf numFmtId="9" fontId="10" fillId="12" borderId="55" xfId="2" applyFont="1" applyFill="1" applyBorder="1"/>
    <xf numFmtId="43" fontId="10" fillId="0" borderId="0" xfId="3" applyNumberFormat="1" applyFont="1"/>
    <xf numFmtId="43" fontId="10" fillId="0" borderId="0" xfId="1" applyFont="1"/>
    <xf numFmtId="2" fontId="10" fillId="0" borderId="0" xfId="3" applyNumberFormat="1" applyFont="1"/>
    <xf numFmtId="164" fontId="22" fillId="0" borderId="0" xfId="5" applyFont="1" applyFill="1"/>
    <xf numFmtId="4" fontId="2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3" fontId="19" fillId="0" borderId="0" xfId="1" applyFont="1"/>
    <xf numFmtId="43" fontId="0" fillId="0" borderId="0" xfId="1" applyFont="1"/>
    <xf numFmtId="4" fontId="2" fillId="6" borderId="56" xfId="0" applyNumberFormat="1" applyFont="1" applyFill="1" applyBorder="1" applyAlignment="1">
      <alignment horizontal="center" vertical="center" wrapText="1"/>
    </xf>
    <xf numFmtId="4" fontId="2" fillId="6" borderId="10" xfId="0" applyNumberFormat="1" applyFont="1" applyFill="1" applyBorder="1" applyAlignment="1">
      <alignment horizontal="center" vertical="center" wrapText="1"/>
    </xf>
    <xf numFmtId="4" fontId="24" fillId="6" borderId="2" xfId="0" applyNumberFormat="1" applyFont="1" applyFill="1" applyBorder="1" applyAlignment="1">
      <alignment horizontal="center" vertical="center" wrapText="1"/>
    </xf>
    <xf numFmtId="4" fontId="24" fillId="6" borderId="3" xfId="0" applyNumberFormat="1" applyFont="1" applyFill="1" applyBorder="1" applyAlignment="1">
      <alignment horizontal="center" vertical="center" wrapText="1"/>
    </xf>
    <xf numFmtId="4" fontId="24" fillId="6" borderId="4" xfId="0" applyNumberFormat="1" applyFont="1" applyFill="1" applyBorder="1" applyAlignment="1">
      <alignment horizontal="center" vertical="center" wrapText="1"/>
    </xf>
    <xf numFmtId="43" fontId="15" fillId="0" borderId="1" xfId="1" applyFont="1" applyFill="1" applyBorder="1" applyAlignment="1">
      <alignment horizontal="center"/>
    </xf>
    <xf numFmtId="0" fontId="11" fillId="0" borderId="0" xfId="4" applyFont="1" applyAlignment="1">
      <alignment horizontal="center"/>
    </xf>
    <xf numFmtId="0" fontId="11" fillId="11" borderId="6" xfId="4" applyFont="1" applyFill="1" applyBorder="1" applyAlignment="1">
      <alignment horizontal="center" vertical="center" wrapText="1"/>
    </xf>
    <xf numFmtId="0" fontId="11" fillId="11" borderId="8" xfId="4" applyFont="1" applyFill="1" applyBorder="1" applyAlignment="1">
      <alignment horizontal="center" vertical="center" wrapText="1"/>
    </xf>
    <xf numFmtId="0" fontId="11" fillId="11" borderId="9" xfId="4" applyFont="1" applyFill="1" applyBorder="1" applyAlignment="1">
      <alignment horizontal="center" vertical="center" wrapText="1"/>
    </xf>
    <xf numFmtId="0" fontId="11" fillId="13" borderId="39" xfId="4" applyFont="1" applyFill="1" applyBorder="1" applyAlignment="1">
      <alignment horizontal="center" vertical="center"/>
    </xf>
    <xf numFmtId="0" fontId="11" fillId="13" borderId="1" xfId="4" applyFont="1" applyFill="1" applyBorder="1" applyAlignment="1">
      <alignment horizontal="center" vertical="center"/>
    </xf>
    <xf numFmtId="0" fontId="11" fillId="13" borderId="40" xfId="4" applyFont="1" applyFill="1" applyBorder="1" applyAlignment="1">
      <alignment horizontal="center" vertical="center"/>
    </xf>
    <xf numFmtId="0" fontId="11" fillId="13" borderId="42" xfId="4" applyFont="1" applyFill="1" applyBorder="1" applyAlignment="1">
      <alignment horizontal="center" vertical="center"/>
    </xf>
    <xf numFmtId="0" fontId="10" fillId="6" borderId="34" xfId="3" applyFont="1" applyFill="1" applyBorder="1" applyAlignment="1">
      <alignment horizontal="left"/>
    </xf>
    <xf numFmtId="0" fontId="10" fillId="6" borderId="35" xfId="3" applyFont="1" applyFill="1" applyBorder="1" applyAlignment="1">
      <alignment horizontal="left"/>
    </xf>
    <xf numFmtId="0" fontId="11" fillId="0" borderId="21" xfId="4" applyFont="1" applyBorder="1" applyAlignment="1">
      <alignment horizontal="left" wrapText="1"/>
    </xf>
    <xf numFmtId="0" fontId="11" fillId="0" borderId="22" xfId="4" applyFont="1" applyBorder="1" applyAlignment="1">
      <alignment horizontal="left" wrapText="1"/>
    </xf>
    <xf numFmtId="0" fontId="11" fillId="6" borderId="23" xfId="4" applyFont="1" applyFill="1" applyBorder="1" applyAlignment="1">
      <alignment horizontal="left" wrapText="1"/>
    </xf>
    <xf numFmtId="0" fontId="11" fillId="6" borderId="24" xfId="4" applyFont="1" applyFill="1" applyBorder="1" applyAlignment="1">
      <alignment horizontal="left" wrapText="1"/>
    </xf>
    <xf numFmtId="0" fontId="10" fillId="0" borderId="31" xfId="3" applyFont="1" applyBorder="1" applyAlignment="1">
      <alignment horizontal="left"/>
    </xf>
    <xf numFmtId="0" fontId="10" fillId="0" borderId="32" xfId="3" applyFont="1" applyBorder="1" applyAlignment="1">
      <alignment horizontal="left"/>
    </xf>
  </cellXfs>
  <cellStyles count="7">
    <cellStyle name="Comma" xfId="1" builtinId="3"/>
    <cellStyle name="Comma 3" xfId="5" xr:uid="{C0440DF6-C700-4B6A-83C7-C2D4B843CEAE}"/>
    <cellStyle name="Comma_Summary-States-Stock.December.2005" xfId="6" xr:uid="{87F7B5AC-3E5B-4CC2-BD2D-E1D721816212}"/>
    <cellStyle name="Normal" xfId="0" builtinId="0"/>
    <cellStyle name="Normal 2" xfId="3" xr:uid="{8D711240-F1F1-41E9-B88B-828D84A24628}"/>
    <cellStyle name="Normal_Summary-States-Stock.December.2005_Multilateral-Debt-Stock-  June 2007-State-by-State 2" xfId="4" xr:uid="{5383719C-208D-4690-B16D-02787DAE6D1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1323975</xdr:colOff>
      <xdr:row>0</xdr:row>
      <xdr:rowOff>19050</xdr:rowOff>
    </xdr:from>
    <xdr:to>
      <xdr:col>4</xdr:col>
      <xdr:colOff>1190625</xdr:colOff>
      <xdr:row>5</xdr:row>
      <xdr:rowOff>39688</xdr:rowOff>
    </xdr:to>
    <xdr:pic>
      <xdr:nvPicPr>
        <xdr:cNvPr id="2" name="Picture 1" descr="trimedCoat of Arm">
          <a:extLst>
            <a:ext uri="{FF2B5EF4-FFF2-40B4-BE49-F238E27FC236}">
              <a16:creationId xmlns:a16="http://schemas.microsoft.com/office/drawing/2014/main" id="{C44F3DB8-BA05-415A-8F88-D1ED710AF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9" t="20634" r="26215" b="25793"/>
        <a:stretch>
          <a:fillRect/>
        </a:stretch>
      </xdr:blipFill>
      <xdr:spPr bwMode="auto">
        <a:xfrm>
          <a:off x="6877050" y="19050"/>
          <a:ext cx="1543050" cy="1144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276225</xdr:colOff>
      <xdr:row>0</xdr:row>
      <xdr:rowOff>0</xdr:rowOff>
    </xdr:from>
    <xdr:to>
      <xdr:col>14</xdr:col>
      <xdr:colOff>1819275</xdr:colOff>
      <xdr:row>5</xdr:row>
      <xdr:rowOff>20638</xdr:rowOff>
    </xdr:to>
    <xdr:pic>
      <xdr:nvPicPr>
        <xdr:cNvPr id="3" name="Picture 2" descr="trimedCoat of Arm">
          <a:extLst>
            <a:ext uri="{FF2B5EF4-FFF2-40B4-BE49-F238E27FC236}">
              <a16:creationId xmlns:a16="http://schemas.microsoft.com/office/drawing/2014/main" id="{93DC528F-90C7-46FD-A550-62D06B996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49" t="20634" r="26215" b="25793"/>
        <a:stretch>
          <a:fillRect/>
        </a:stretch>
      </xdr:blipFill>
      <xdr:spPr bwMode="auto">
        <a:xfrm>
          <a:off x="6858000" y="0"/>
          <a:ext cx="1543050" cy="1077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1127125</xdr:colOff>
      <xdr:row>1</xdr:row>
      <xdr:rowOff>174625</xdr:rowOff>
    </xdr:from>
    <xdr:to>
      <xdr:col>26</xdr:col>
      <xdr:colOff>1315057</xdr:colOff>
      <xdr:row>5</xdr:row>
      <xdr:rowOff>158750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1EE222-99EF-4257-A59E-22CDCE465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783125" y="428625"/>
          <a:ext cx="3823307" cy="873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hq00wfe00/drsd/States%20Debt%20Unit/State%20Debt%20File/2021%20States/Debt%20Stock%20as%20at%20Dec%202021/Detailed%20Debt%20Stock%20as%20at%20Dec%20%202021-FINAL%20Updat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ia"/>
      <sheetName val="Adamawa"/>
      <sheetName val="AkwaIbom"/>
      <sheetName val="Anambra"/>
      <sheetName val="Bauchi"/>
      <sheetName val="Bayelsa"/>
      <sheetName val="Benue"/>
      <sheetName val="Borno"/>
      <sheetName val="Cross Riv"/>
      <sheetName val="Delta"/>
      <sheetName val="Ebonyi"/>
      <sheetName val="Edo"/>
      <sheetName val="Ekiti"/>
      <sheetName val="Enugu"/>
      <sheetName val="FCT"/>
      <sheetName val="Gombe"/>
      <sheetName val="Imo"/>
      <sheetName val="Jigawa"/>
      <sheetName val="Kaduna"/>
      <sheetName val="Kano"/>
      <sheetName val="Katsina"/>
      <sheetName val="Kebbi"/>
      <sheetName val="Kogi"/>
      <sheetName val="Kwara"/>
      <sheetName val="Lagos"/>
      <sheetName val="Nassarawa"/>
      <sheetName val="Niger"/>
      <sheetName val="Ogun"/>
      <sheetName val="Ondo"/>
      <sheetName val="Osun"/>
      <sheetName val="Oyo"/>
      <sheetName val="Plateau"/>
      <sheetName val="Rivers"/>
      <sheetName val="Sokoto"/>
      <sheetName val="Taraba"/>
      <sheetName val="Yobe"/>
      <sheetName val="Zamfara"/>
    </sheetNames>
    <sheetDataSet>
      <sheetData sheetId="0" refreshError="1">
        <row r="19">
          <cell r="S19">
            <v>101132954.37140772</v>
          </cell>
        </row>
      </sheetData>
      <sheetData sheetId="1" refreshError="1"/>
      <sheetData sheetId="2" refreshError="1">
        <row r="26">
          <cell r="S26">
            <v>46031858.20840358</v>
          </cell>
        </row>
      </sheetData>
      <sheetData sheetId="3" refreshError="1">
        <row r="17">
          <cell r="S17">
            <v>110269840.48900384</v>
          </cell>
        </row>
      </sheetData>
      <sheetData sheetId="4" refreshError="1">
        <row r="32">
          <cell r="S32">
            <v>134455238.39923373</v>
          </cell>
        </row>
      </sheetData>
      <sheetData sheetId="5" refreshError="1">
        <row r="16">
          <cell r="S16">
            <v>62124800.660669513</v>
          </cell>
        </row>
      </sheetData>
      <sheetData sheetId="6" refreshError="1">
        <row r="16">
          <cell r="S16">
            <v>32004644.687890764</v>
          </cell>
        </row>
      </sheetData>
      <sheetData sheetId="7" refreshError="1">
        <row r="13">
          <cell r="S13">
            <v>19845873.219999999</v>
          </cell>
        </row>
      </sheetData>
      <sheetData sheetId="8" refreshError="1"/>
      <sheetData sheetId="9" refreshError="1">
        <row r="13">
          <cell r="S13">
            <v>61412768.789999992</v>
          </cell>
        </row>
      </sheetData>
      <sheetData sheetId="10" refreshError="1">
        <row r="17">
          <cell r="S17">
            <v>63468402.179999992</v>
          </cell>
        </row>
      </sheetData>
      <sheetData sheetId="11" refreshError="1">
        <row r="18">
          <cell r="S18">
            <v>276295191.95034111</v>
          </cell>
        </row>
      </sheetData>
      <sheetData sheetId="12" refreshError="1">
        <row r="18">
          <cell r="S18">
            <v>120603760.15854464</v>
          </cell>
        </row>
      </sheetData>
      <sheetData sheetId="13" refreshError="1"/>
      <sheetData sheetId="14" refreshError="1"/>
      <sheetData sheetId="15" refreshError="1">
        <row r="19">
          <cell r="S19">
            <v>35140105.023780383</v>
          </cell>
        </row>
      </sheetData>
      <sheetData sheetId="16" refreshError="1"/>
      <sheetData sheetId="17" refreshError="1">
        <row r="16">
          <cell r="S16">
            <v>29456929.242429368</v>
          </cell>
        </row>
      </sheetData>
      <sheetData sheetId="18" refreshError="1"/>
      <sheetData sheetId="19" refreshError="1"/>
      <sheetData sheetId="20" refreshError="1">
        <row r="22">
          <cell r="S22">
            <v>60007294.840459183</v>
          </cell>
        </row>
      </sheetData>
      <sheetData sheetId="21" refreshError="1">
        <row r="21">
          <cell r="S21">
            <v>45502202.909142785</v>
          </cell>
        </row>
      </sheetData>
      <sheetData sheetId="22" refreshError="1">
        <row r="19">
          <cell r="S19">
            <v>55987205.253972054</v>
          </cell>
        </row>
      </sheetData>
      <sheetData sheetId="23" refreshError="1">
        <row r="22">
          <cell r="S22">
            <v>48868548.631137773</v>
          </cell>
        </row>
      </sheetData>
      <sheetData sheetId="24" refreshError="1"/>
      <sheetData sheetId="25" refreshError="1">
        <row r="16">
          <cell r="S16">
            <v>56876073.682061404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>
        <row r="26">
          <cell r="S26">
            <v>85267618.512042746</v>
          </cell>
        </row>
      </sheetData>
      <sheetData sheetId="31" refreshError="1"/>
      <sheetData sheetId="32" refreshError="1">
        <row r="17">
          <cell r="S17">
            <v>147779956.84551093</v>
          </cell>
        </row>
      </sheetData>
      <sheetData sheetId="33" refreshError="1">
        <row r="20">
          <cell r="S20">
            <v>39721872.704435252</v>
          </cell>
        </row>
      </sheetData>
      <sheetData sheetId="34" refreshError="1">
        <row r="16">
          <cell r="S16">
            <v>23544189.830000002</v>
          </cell>
        </row>
      </sheetData>
      <sheetData sheetId="35" refreshError="1">
        <row r="14">
          <cell r="S14">
            <v>24757878.319981467</v>
          </cell>
        </row>
      </sheetData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2CFD7-4749-4754-B712-1BFA68110F55}">
  <dimension ref="A1:J26"/>
  <sheetViews>
    <sheetView tabSelected="1" zoomScale="70" zoomScaleNormal="70" workbookViewId="0">
      <selection activeCell="H27" sqref="H27"/>
    </sheetView>
  </sheetViews>
  <sheetFormatPr defaultRowHeight="14.4" x14ac:dyDescent="0.3"/>
  <cols>
    <col min="2" max="2" width="13.6640625" bestFit="1" customWidth="1"/>
    <col min="3" max="3" width="18.5546875" customWidth="1"/>
    <col min="4" max="4" width="16.6640625" customWidth="1"/>
    <col min="5" max="5" width="19.44140625" customWidth="1"/>
    <col min="6" max="7" width="20.33203125" bestFit="1" customWidth="1"/>
    <col min="8" max="8" width="19" customWidth="1"/>
    <col min="9" max="9" width="10.88671875" bestFit="1" customWidth="1"/>
  </cols>
  <sheetData>
    <row r="1" spans="1:10" ht="24" customHeight="1" x14ac:dyDescent="0.3">
      <c r="A1" s="215" t="s">
        <v>0</v>
      </c>
      <c r="B1" s="216"/>
      <c r="C1" s="216"/>
      <c r="D1" s="216"/>
      <c r="E1" s="216"/>
      <c r="F1" s="216"/>
      <c r="G1" s="216"/>
      <c r="H1" s="216"/>
    </row>
    <row r="2" spans="1:10" x14ac:dyDescent="0.3">
      <c r="A2" s="4"/>
      <c r="B2" s="4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121</v>
      </c>
    </row>
    <row r="3" spans="1:10" ht="39.6" x14ac:dyDescent="0.3">
      <c r="A3" s="26"/>
      <c r="B3" s="26" t="s">
        <v>9</v>
      </c>
      <c r="C3" s="27" t="s">
        <v>10</v>
      </c>
      <c r="D3" s="27" t="s">
        <v>10</v>
      </c>
      <c r="E3" s="27" t="s">
        <v>10</v>
      </c>
      <c r="F3" s="27" t="s">
        <v>10</v>
      </c>
      <c r="G3" s="27" t="s">
        <v>10</v>
      </c>
      <c r="H3" s="27" t="s">
        <v>10</v>
      </c>
    </row>
    <row r="4" spans="1:10" ht="34.5" customHeight="1" x14ac:dyDescent="0.3">
      <c r="A4" s="11" t="s">
        <v>12</v>
      </c>
      <c r="B4" s="11" t="s">
        <v>6</v>
      </c>
      <c r="C4" s="4">
        <v>33468.92</v>
      </c>
      <c r="D4" s="4">
        <v>37955.089999999997</v>
      </c>
      <c r="E4" s="4">
        <f>E5+E6</f>
        <v>38391.319999999992</v>
      </c>
      <c r="F4" s="4">
        <v>39969.19</v>
      </c>
      <c r="G4" s="4">
        <v>40064.78</v>
      </c>
      <c r="H4" s="211">
        <v>39661.72</v>
      </c>
    </row>
    <row r="5" spans="1:10" x14ac:dyDescent="0.3">
      <c r="A5" s="2"/>
      <c r="B5" s="24" t="s">
        <v>7</v>
      </c>
      <c r="C5" s="22">
        <v>28915.77</v>
      </c>
      <c r="D5" s="22"/>
      <c r="E5" s="22">
        <v>33620.089999999997</v>
      </c>
      <c r="F5" s="22"/>
      <c r="G5" s="22">
        <v>35502.17</v>
      </c>
      <c r="H5" s="212"/>
    </row>
    <row r="6" spans="1:10" x14ac:dyDescent="0.3">
      <c r="A6" s="11"/>
      <c r="B6" s="25" t="s">
        <v>8</v>
      </c>
      <c r="C6" s="23">
        <v>4553.1499999999996</v>
      </c>
      <c r="D6" s="23"/>
      <c r="E6" s="23">
        <v>4771.2299999999996</v>
      </c>
      <c r="F6" s="23"/>
      <c r="G6" s="23">
        <v>4562.6099999999997</v>
      </c>
      <c r="H6" s="23"/>
    </row>
    <row r="7" spans="1:10" ht="39.6" x14ac:dyDescent="0.3">
      <c r="A7" s="12" t="s">
        <v>13</v>
      </c>
      <c r="B7" s="12" t="s">
        <v>14</v>
      </c>
      <c r="C7" s="5">
        <v>53102.884391934778</v>
      </c>
      <c r="D7" s="5">
        <v>54671.32</v>
      </c>
      <c r="E7" s="5">
        <f>E8+E9</f>
        <v>57388.32</v>
      </c>
      <c r="F7" s="5">
        <v>60100.7</v>
      </c>
      <c r="G7" s="5">
        <v>63248.02</v>
      </c>
      <c r="H7" s="5">
        <v>62251.71</v>
      </c>
    </row>
    <row r="8" spans="1:10" x14ac:dyDescent="0.3">
      <c r="A8" s="13"/>
      <c r="B8" s="14" t="s">
        <v>7</v>
      </c>
      <c r="C8" s="15">
        <v>43040.089586486356</v>
      </c>
      <c r="D8" s="15">
        <v>44437.88</v>
      </c>
      <c r="E8" s="15">
        <v>46593.279999999999</v>
      </c>
      <c r="F8" s="15">
        <v>48452.26</v>
      </c>
      <c r="G8" s="16">
        <v>50513.46</v>
      </c>
      <c r="H8" s="16">
        <v>49846.02</v>
      </c>
    </row>
    <row r="9" spans="1:10" x14ac:dyDescent="0.3">
      <c r="A9" s="17"/>
      <c r="B9" s="18" t="s">
        <v>8</v>
      </c>
      <c r="C9" s="19">
        <v>10062.79480544842</v>
      </c>
      <c r="D9" s="19">
        <v>10233.44</v>
      </c>
      <c r="E9" s="19">
        <v>10795.04</v>
      </c>
      <c r="F9" s="19">
        <v>11648.44</v>
      </c>
      <c r="G9" s="19">
        <v>12734.56</v>
      </c>
      <c r="H9" s="19">
        <v>12405.69</v>
      </c>
    </row>
    <row r="10" spans="1:10" ht="26.4" x14ac:dyDescent="0.3">
      <c r="A10" s="20" t="s">
        <v>15</v>
      </c>
      <c r="B10" s="20" t="s">
        <v>16</v>
      </c>
      <c r="C10" s="4">
        <v>86571.804391934798</v>
      </c>
      <c r="D10" s="4">
        <f>D4+D7</f>
        <v>92626.41</v>
      </c>
      <c r="E10" s="4">
        <f>E4+E7</f>
        <v>95779.639999999985</v>
      </c>
      <c r="F10" s="4">
        <v>100069.89</v>
      </c>
      <c r="G10" s="4">
        <v>103312.8</v>
      </c>
      <c r="H10" s="4">
        <v>101913.43</v>
      </c>
      <c r="I10" s="1"/>
      <c r="J10" s="1"/>
    </row>
    <row r="11" spans="1:10" ht="15" customHeight="1" x14ac:dyDescent="0.3">
      <c r="A11" s="217" t="s">
        <v>120</v>
      </c>
      <c r="B11" s="218"/>
      <c r="C11" s="218"/>
      <c r="D11" s="218"/>
      <c r="E11" s="218"/>
      <c r="F11" s="218"/>
      <c r="G11" s="218"/>
      <c r="H11" s="219"/>
    </row>
    <row r="12" spans="1:10" x14ac:dyDescent="0.3">
      <c r="A12" s="4"/>
      <c r="B12" s="4"/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121</v>
      </c>
    </row>
    <row r="13" spans="1:10" ht="39.6" x14ac:dyDescent="0.3">
      <c r="A13" s="26"/>
      <c r="B13" s="26" t="s">
        <v>9</v>
      </c>
      <c r="C13" s="27" t="s">
        <v>11</v>
      </c>
      <c r="D13" s="27" t="s">
        <v>11</v>
      </c>
      <c r="E13" s="27" t="s">
        <v>11</v>
      </c>
      <c r="F13" s="27" t="s">
        <v>11</v>
      </c>
      <c r="G13" s="27" t="s">
        <v>17</v>
      </c>
      <c r="H13" s="27" t="s">
        <v>17</v>
      </c>
    </row>
    <row r="14" spans="1:10" ht="39.6" x14ac:dyDescent="0.3">
      <c r="A14" s="11" t="s">
        <v>12</v>
      </c>
      <c r="B14" s="11" t="s">
        <v>6</v>
      </c>
      <c r="C14" s="21">
        <v>13710877.767200001</v>
      </c>
      <c r="D14" s="21">
        <v>15572973.43</v>
      </c>
      <c r="E14" s="21">
        <f>E15+E16</f>
        <v>15855231.25</v>
      </c>
      <c r="F14" s="21">
        <v>16617190.74</v>
      </c>
      <c r="G14" s="21">
        <v>16615664.970000001</v>
      </c>
      <c r="H14" s="211">
        <v>17148537.879999999</v>
      </c>
    </row>
    <row r="15" spans="1:10" x14ac:dyDescent="0.3">
      <c r="A15" s="2"/>
      <c r="B15" s="24" t="s">
        <v>7</v>
      </c>
      <c r="C15" s="22">
        <v>11845634.34</v>
      </c>
      <c r="D15" s="22"/>
      <c r="E15" s="22">
        <v>13884760.970000001</v>
      </c>
      <c r="F15" s="22"/>
      <c r="G15" s="22">
        <v>14723461.1</v>
      </c>
      <c r="H15" s="22"/>
    </row>
    <row r="16" spans="1:10" x14ac:dyDescent="0.3">
      <c r="A16" s="11"/>
      <c r="B16" s="25" t="s">
        <v>8</v>
      </c>
      <c r="C16" s="23">
        <v>1865243.43</v>
      </c>
      <c r="D16" s="23"/>
      <c r="E16" s="23">
        <v>1970470.28</v>
      </c>
      <c r="F16" s="23"/>
      <c r="G16" s="23">
        <v>1892203.87</v>
      </c>
      <c r="H16" s="23"/>
    </row>
    <row r="17" spans="1:8" ht="39.6" x14ac:dyDescent="0.3">
      <c r="A17" s="12" t="s">
        <v>13</v>
      </c>
      <c r="B17" s="12" t="s">
        <v>14</v>
      </c>
      <c r="C17" s="3">
        <v>21754127.620000001</v>
      </c>
      <c r="D17" s="3">
        <v>22431642.890000001</v>
      </c>
      <c r="E17" s="3">
        <f>E18+E19</f>
        <v>23700801.25</v>
      </c>
      <c r="F17" s="3">
        <v>24986866.710000001</v>
      </c>
      <c r="G17" s="3">
        <v>26230219.030000001</v>
      </c>
      <c r="H17" s="3">
        <v>26915772.91</v>
      </c>
    </row>
    <row r="18" spans="1:8" x14ac:dyDescent="0.3">
      <c r="A18" s="13"/>
      <c r="B18" s="14" t="s">
        <v>7</v>
      </c>
      <c r="C18" s="6">
        <v>17631803.100000001</v>
      </c>
      <c r="D18" s="6">
        <v>18232862.809999999</v>
      </c>
      <c r="E18" s="6">
        <v>19242557.109999999</v>
      </c>
      <c r="F18" s="7">
        <v>20144027.719999999</v>
      </c>
      <c r="G18" s="8">
        <v>20948942</v>
      </c>
      <c r="H18" s="8">
        <v>21551924.510000002</v>
      </c>
    </row>
    <row r="19" spans="1:8" x14ac:dyDescent="0.3">
      <c r="A19" s="17"/>
      <c r="B19" s="18" t="s">
        <v>8</v>
      </c>
      <c r="C19" s="9">
        <v>4122324.52</v>
      </c>
      <c r="D19" s="9">
        <v>4198780.08</v>
      </c>
      <c r="E19" s="9">
        <v>4458244.1399999997</v>
      </c>
      <c r="F19" s="9">
        <v>4842838.99</v>
      </c>
      <c r="G19" s="10">
        <v>5281277.03</v>
      </c>
      <c r="H19" s="10">
        <v>5363848.4000000004</v>
      </c>
    </row>
    <row r="20" spans="1:8" ht="26.4" x14ac:dyDescent="0.3">
      <c r="A20" s="20" t="s">
        <v>15</v>
      </c>
      <c r="B20" s="20" t="s">
        <v>16</v>
      </c>
      <c r="C20" s="4">
        <v>35465005.387199998</v>
      </c>
      <c r="D20" s="4">
        <v>38004616.32</v>
      </c>
      <c r="E20" s="4">
        <f>E14+E17</f>
        <v>39556032.5</v>
      </c>
      <c r="F20" s="4">
        <v>41604057.450000003</v>
      </c>
      <c r="G20" s="4">
        <v>42845884</v>
      </c>
      <c r="H20" s="4">
        <v>44064310.789999999</v>
      </c>
    </row>
    <row r="21" spans="1:8" x14ac:dyDescent="0.3">
      <c r="C21" s="1"/>
      <c r="D21" s="1"/>
      <c r="E21" s="1"/>
      <c r="F21" s="1"/>
      <c r="G21" s="33"/>
      <c r="H21" s="1"/>
    </row>
    <row r="22" spans="1:8" x14ac:dyDescent="0.3">
      <c r="C22" s="33"/>
      <c r="D22" s="33"/>
      <c r="E22" s="33"/>
      <c r="F22" s="33"/>
      <c r="G22" s="28"/>
      <c r="H22" s="1"/>
    </row>
    <row r="23" spans="1:8" x14ac:dyDescent="0.3">
      <c r="C23" s="1"/>
      <c r="D23" s="1"/>
      <c r="E23" s="1"/>
      <c r="F23" s="1"/>
    </row>
    <row r="24" spans="1:8" x14ac:dyDescent="0.3">
      <c r="C24" s="28"/>
      <c r="D24" s="28"/>
      <c r="E24" s="28"/>
      <c r="F24" s="28"/>
      <c r="H24" s="1"/>
    </row>
    <row r="25" spans="1:8" x14ac:dyDescent="0.3">
      <c r="C25" s="1"/>
      <c r="D25" s="1"/>
      <c r="E25" s="1"/>
      <c r="F25" s="1"/>
      <c r="H25" s="1"/>
    </row>
    <row r="26" spans="1:8" x14ac:dyDescent="0.3">
      <c r="C26" s="1"/>
      <c r="D26" s="1"/>
      <c r="E26" s="1"/>
      <c r="F26" s="1"/>
      <c r="H26" s="1"/>
    </row>
  </sheetData>
  <mergeCells count="2">
    <mergeCell ref="A1:H1"/>
    <mergeCell ref="A11:H11"/>
  </mergeCells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A378-A399-4AA5-980D-7F3A2002BAA5}">
  <dimension ref="A1:I43"/>
  <sheetViews>
    <sheetView workbookViewId="0">
      <selection activeCell="J14" sqref="J14"/>
    </sheetView>
  </sheetViews>
  <sheetFormatPr defaultColWidth="19.5546875" defaultRowHeight="12" x14ac:dyDescent="0.25"/>
  <cols>
    <col min="1" max="1" width="5" style="43" customWidth="1"/>
    <col min="2" max="2" width="13" style="43" customWidth="1"/>
    <col min="3" max="3" width="22.33203125" style="48" customWidth="1"/>
    <col min="4" max="4" width="23.5546875" style="43" customWidth="1"/>
    <col min="5" max="5" width="21.6640625" style="43" customWidth="1"/>
    <col min="6" max="6" width="23.33203125" style="43" customWidth="1"/>
    <col min="7" max="7" width="21.88671875" style="43" customWidth="1"/>
    <col min="8" max="8" width="21" style="43" customWidth="1"/>
    <col min="9" max="16384" width="19.5546875" style="43"/>
  </cols>
  <sheetData>
    <row r="1" spans="1:9" s="34" customFormat="1" ht="13.2" x14ac:dyDescent="0.3">
      <c r="B1" s="35" t="s">
        <v>59</v>
      </c>
      <c r="C1" s="36"/>
      <c r="D1" s="37"/>
      <c r="E1" s="37"/>
    </row>
    <row r="2" spans="1:9" s="34" customFormat="1" ht="13.2" x14ac:dyDescent="0.3">
      <c r="A2" s="38"/>
      <c r="B2" s="38"/>
      <c r="C2" s="39" t="s">
        <v>1</v>
      </c>
      <c r="D2" s="39" t="s">
        <v>2</v>
      </c>
      <c r="E2" s="39" t="s">
        <v>3</v>
      </c>
      <c r="F2" s="39" t="s">
        <v>4</v>
      </c>
      <c r="G2" s="39" t="s">
        <v>5</v>
      </c>
      <c r="H2" s="39" t="s">
        <v>121</v>
      </c>
    </row>
    <row r="3" spans="1:9" s="34" customFormat="1" ht="13.2" x14ac:dyDescent="0.3">
      <c r="A3" s="39" t="s">
        <v>18</v>
      </c>
      <c r="B3" s="39" t="s">
        <v>19</v>
      </c>
      <c r="C3" s="220" t="s">
        <v>20</v>
      </c>
      <c r="D3" s="220"/>
      <c r="E3" s="220"/>
      <c r="F3" s="220"/>
      <c r="G3" s="220"/>
      <c r="H3" s="220"/>
    </row>
    <row r="4" spans="1:9" ht="13.2" x14ac:dyDescent="0.3">
      <c r="A4" s="40">
        <v>1</v>
      </c>
      <c r="B4" s="41" t="s">
        <v>21</v>
      </c>
      <c r="C4" s="42">
        <v>69822706034.830002</v>
      </c>
      <c r="D4" s="42">
        <v>89298203364.840012</v>
      </c>
      <c r="E4" s="42">
        <v>95212687526.87001</v>
      </c>
      <c r="F4" s="42">
        <v>91430894558.229996</v>
      </c>
      <c r="G4" s="42">
        <v>107619057499.23</v>
      </c>
      <c r="H4" s="42">
        <v>104573334025.73001</v>
      </c>
      <c r="I4" s="213"/>
    </row>
    <row r="5" spans="1:9" ht="13.2" x14ac:dyDescent="0.3">
      <c r="A5" s="40">
        <v>2</v>
      </c>
      <c r="B5" s="41" t="s">
        <v>22</v>
      </c>
      <c r="C5" s="42">
        <v>90374678991.110001</v>
      </c>
      <c r="D5" s="42">
        <v>96034858510.682861</v>
      </c>
      <c r="E5" s="42">
        <v>99546925540.213547</v>
      </c>
      <c r="F5" s="42">
        <v>117068354882.32516</v>
      </c>
      <c r="G5" s="42">
        <v>120602149478.17517</v>
      </c>
      <c r="H5" s="42">
        <v>122481259391.92</v>
      </c>
      <c r="I5" s="213"/>
    </row>
    <row r="6" spans="1:9" ht="13.2" x14ac:dyDescent="0.3">
      <c r="A6" s="40">
        <v>3</v>
      </c>
      <c r="B6" s="41" t="s">
        <v>23</v>
      </c>
      <c r="C6" s="42">
        <v>242270425498.16</v>
      </c>
      <c r="D6" s="42">
        <v>234852289193.82001</v>
      </c>
      <c r="E6" s="42">
        <v>214608901124.02002</v>
      </c>
      <c r="F6" s="42">
        <v>203112373546.76999</v>
      </c>
      <c r="G6" s="42">
        <v>203951611822.07404</v>
      </c>
      <c r="H6" s="42">
        <v>219617660991.62903</v>
      </c>
      <c r="I6" s="213"/>
    </row>
    <row r="7" spans="1:9" ht="13.2" x14ac:dyDescent="0.3">
      <c r="A7" s="40">
        <v>4</v>
      </c>
      <c r="B7" s="41" t="s">
        <v>24</v>
      </c>
      <c r="C7" s="42">
        <v>55014662462.82</v>
      </c>
      <c r="D7" s="42">
        <v>54640781663.998993</v>
      </c>
      <c r="E7" s="42">
        <v>55715871700.611488</v>
      </c>
      <c r="F7" s="42">
        <v>58280935987.56749</v>
      </c>
      <c r="G7" s="42">
        <v>72429443791.859497</v>
      </c>
      <c r="H7" s="42">
        <v>75696142356.690002</v>
      </c>
      <c r="I7" s="213"/>
    </row>
    <row r="8" spans="1:9" ht="13.2" x14ac:dyDescent="0.3">
      <c r="A8" s="40">
        <v>5</v>
      </c>
      <c r="B8" s="41" t="s">
        <v>25</v>
      </c>
      <c r="C8" s="42">
        <v>98109166991.289993</v>
      </c>
      <c r="D8" s="42">
        <v>96948746900.787689</v>
      </c>
      <c r="E8" s="42">
        <v>97512505086.167679</v>
      </c>
      <c r="F8" s="42">
        <v>128835720127.57053</v>
      </c>
      <c r="G8" s="42">
        <v>129247789052.9892</v>
      </c>
      <c r="H8" s="42">
        <v>144278030172.81863</v>
      </c>
      <c r="I8" s="213"/>
    </row>
    <row r="9" spans="1:9" ht="13.2" x14ac:dyDescent="0.3">
      <c r="A9" s="40">
        <v>6</v>
      </c>
      <c r="B9" s="41" t="s">
        <v>26</v>
      </c>
      <c r="C9" s="42">
        <v>150605097110.98001</v>
      </c>
      <c r="D9" s="42">
        <v>145802016377.95004</v>
      </c>
      <c r="E9" s="42">
        <v>154610714417.03003</v>
      </c>
      <c r="F9" s="42">
        <v>151410837155.33008</v>
      </c>
      <c r="G9" s="42">
        <v>150430380961.36005</v>
      </c>
      <c r="H9" s="42">
        <v>151158248963.07004</v>
      </c>
      <c r="I9" s="213"/>
    </row>
    <row r="10" spans="1:9" ht="13.2" x14ac:dyDescent="0.3">
      <c r="A10" s="40">
        <v>7</v>
      </c>
      <c r="B10" s="41" t="s">
        <v>27</v>
      </c>
      <c r="C10" s="42">
        <v>126925575994.87</v>
      </c>
      <c r="D10" s="42">
        <v>128349137648.15147</v>
      </c>
      <c r="E10" s="42">
        <v>128349137648.15147</v>
      </c>
      <c r="F10" s="42">
        <v>140684011234.57986</v>
      </c>
      <c r="G10" s="42">
        <v>143547325914.99985</v>
      </c>
      <c r="H10" s="42">
        <v>143368150982.89001</v>
      </c>
      <c r="I10" s="213"/>
    </row>
    <row r="11" spans="1:9" ht="13.2" x14ac:dyDescent="0.3">
      <c r="A11" s="40">
        <v>8</v>
      </c>
      <c r="B11" s="41" t="s">
        <v>28</v>
      </c>
      <c r="C11" s="42">
        <v>84308354127.830002</v>
      </c>
      <c r="D11" s="42">
        <v>103933550236.4903</v>
      </c>
      <c r="E11" s="42">
        <v>95629388229.265564</v>
      </c>
      <c r="F11" s="42">
        <v>110816982628.81683</v>
      </c>
      <c r="G11" s="42">
        <v>102496113182.35944</v>
      </c>
      <c r="H11" s="42">
        <v>96329344297.360001</v>
      </c>
      <c r="I11" s="213"/>
    </row>
    <row r="12" spans="1:9" ht="13.2" x14ac:dyDescent="0.3">
      <c r="A12" s="40">
        <v>9</v>
      </c>
      <c r="B12" s="41" t="s">
        <v>29</v>
      </c>
      <c r="C12" s="42">
        <v>161546685429.38</v>
      </c>
      <c r="D12" s="42">
        <v>160689799856.69998</v>
      </c>
      <c r="E12" s="42">
        <v>159817911703.62997</v>
      </c>
      <c r="F12" s="42">
        <v>158930513273.45999</v>
      </c>
      <c r="G12" s="42">
        <v>176086197586.12997</v>
      </c>
      <c r="H12" s="42">
        <v>175198799155.95999</v>
      </c>
      <c r="I12" s="213"/>
    </row>
    <row r="13" spans="1:9" ht="13.2" x14ac:dyDescent="0.3">
      <c r="A13" s="40">
        <v>10</v>
      </c>
      <c r="B13" s="41" t="s">
        <v>30</v>
      </c>
      <c r="C13" s="42">
        <v>205915439122.85001</v>
      </c>
      <c r="D13" s="42">
        <v>207156532759.39999</v>
      </c>
      <c r="E13" s="42">
        <v>154613430716.40002</v>
      </c>
      <c r="F13" s="42">
        <v>163478454259.54001</v>
      </c>
      <c r="G13" s="42">
        <v>378878236830.75</v>
      </c>
      <c r="H13" s="42">
        <v>272612510528.95001</v>
      </c>
      <c r="I13" s="213"/>
    </row>
    <row r="14" spans="1:9" ht="13.2" x14ac:dyDescent="0.3">
      <c r="A14" s="40">
        <v>11</v>
      </c>
      <c r="B14" s="41" t="s">
        <v>31</v>
      </c>
      <c r="C14" s="42">
        <v>43389313062.07</v>
      </c>
      <c r="D14" s="42">
        <v>42877787667.520004</v>
      </c>
      <c r="E14" s="42">
        <v>42160050001.310013</v>
      </c>
      <c r="F14" s="42">
        <v>41629971249.710014</v>
      </c>
      <c r="G14" s="42">
        <v>59111939636.770012</v>
      </c>
      <c r="H14" s="42">
        <v>67060019562.440002</v>
      </c>
      <c r="I14" s="213"/>
    </row>
    <row r="15" spans="1:9" ht="13.2" x14ac:dyDescent="0.3">
      <c r="A15" s="40">
        <v>12</v>
      </c>
      <c r="B15" s="41" t="s">
        <v>32</v>
      </c>
      <c r="C15" s="42">
        <v>78486979110</v>
      </c>
      <c r="D15" s="42">
        <v>80224464751.389999</v>
      </c>
      <c r="E15" s="42">
        <v>78898662554.419998</v>
      </c>
      <c r="F15" s="42">
        <v>112245185525.88998</v>
      </c>
      <c r="G15" s="42">
        <v>112118158473.67999</v>
      </c>
      <c r="H15" s="42">
        <v>110991259332.19</v>
      </c>
      <c r="I15" s="213"/>
    </row>
    <row r="16" spans="1:9" ht="13.2" x14ac:dyDescent="0.3">
      <c r="A16" s="40">
        <v>13</v>
      </c>
      <c r="B16" s="41" t="s">
        <v>33</v>
      </c>
      <c r="C16" s="42">
        <v>85335401791.210007</v>
      </c>
      <c r="D16" s="42">
        <v>98580366779.040009</v>
      </c>
      <c r="E16" s="42">
        <v>106392266984.46002</v>
      </c>
      <c r="F16" s="42">
        <v>103271451987.89001</v>
      </c>
      <c r="G16" s="42">
        <v>119543842224.06001</v>
      </c>
      <c r="H16" s="42">
        <v>118452808502.42999</v>
      </c>
      <c r="I16" s="213"/>
    </row>
    <row r="17" spans="1:9" ht="13.2" x14ac:dyDescent="0.3">
      <c r="A17" s="40">
        <v>14</v>
      </c>
      <c r="B17" s="41" t="s">
        <v>34</v>
      </c>
      <c r="C17" s="42">
        <v>68715561724.510002</v>
      </c>
      <c r="D17" s="42">
        <v>69169594013.019989</v>
      </c>
      <c r="E17" s="42">
        <v>69169594013.019989</v>
      </c>
      <c r="F17" s="42">
        <v>74857380772.819992</v>
      </c>
      <c r="G17" s="42">
        <v>89887652914.75</v>
      </c>
      <c r="H17" s="42">
        <v>89887652914.75</v>
      </c>
      <c r="I17" s="213"/>
    </row>
    <row r="18" spans="1:9" ht="13.2" x14ac:dyDescent="0.3">
      <c r="A18" s="40">
        <v>15</v>
      </c>
      <c r="B18" s="41" t="s">
        <v>35</v>
      </c>
      <c r="C18" s="42">
        <v>82276659276.130005</v>
      </c>
      <c r="D18" s="42">
        <v>82287808212.529999</v>
      </c>
      <c r="E18" s="42">
        <v>69131414495.940002</v>
      </c>
      <c r="F18" s="42">
        <v>108363624382.39299</v>
      </c>
      <c r="G18" s="42">
        <v>123608336326.77632</v>
      </c>
      <c r="H18" s="42">
        <v>139096654264.81903</v>
      </c>
      <c r="I18" s="213"/>
    </row>
    <row r="19" spans="1:9" ht="13.2" x14ac:dyDescent="0.3">
      <c r="A19" s="40">
        <v>16</v>
      </c>
      <c r="B19" s="41" t="s">
        <v>36</v>
      </c>
      <c r="C19" s="42">
        <v>149514885822.32001</v>
      </c>
      <c r="D19" s="42">
        <v>151310120316.50998</v>
      </c>
      <c r="E19" s="42">
        <v>205189461320.26999</v>
      </c>
      <c r="F19" s="42">
        <v>204612397430.38998</v>
      </c>
      <c r="G19" s="42">
        <v>210394836519.92999</v>
      </c>
      <c r="H19" s="42">
        <v>207520959471.51999</v>
      </c>
      <c r="I19" s="213"/>
    </row>
    <row r="20" spans="1:9" ht="13.2" x14ac:dyDescent="0.3">
      <c r="A20" s="40">
        <v>17</v>
      </c>
      <c r="B20" s="41" t="s">
        <v>37</v>
      </c>
      <c r="C20" s="42">
        <v>32601347001.93</v>
      </c>
      <c r="D20" s="42">
        <v>32948631126.780006</v>
      </c>
      <c r="E20" s="42">
        <v>31355699951.720001</v>
      </c>
      <c r="F20" s="42">
        <v>42725820449.360001</v>
      </c>
      <c r="G20" s="42">
        <v>45135377621.296997</v>
      </c>
      <c r="H20" s="42">
        <v>44406862432.824989</v>
      </c>
      <c r="I20" s="213"/>
    </row>
    <row r="21" spans="1:9" ht="13.2" x14ac:dyDescent="0.3">
      <c r="A21" s="40">
        <v>18</v>
      </c>
      <c r="B21" s="41" t="s">
        <v>38</v>
      </c>
      <c r="C21" s="42">
        <v>66749724113.620003</v>
      </c>
      <c r="D21" s="42">
        <v>62460596340.785515</v>
      </c>
      <c r="E21" s="42">
        <v>61711008612.159996</v>
      </c>
      <c r="F21" s="42">
        <v>72400273999.990326</v>
      </c>
      <c r="G21" s="42">
        <v>78194242285.768341</v>
      </c>
      <c r="H21" s="42">
        <v>86863069011.793732</v>
      </c>
      <c r="I21" s="213"/>
    </row>
    <row r="22" spans="1:9" ht="13.2" x14ac:dyDescent="0.3">
      <c r="A22" s="40">
        <v>19</v>
      </c>
      <c r="B22" s="41" t="s">
        <v>39</v>
      </c>
      <c r="C22" s="42">
        <v>127653802386.67999</v>
      </c>
      <c r="D22" s="42">
        <v>102351644358.6228</v>
      </c>
      <c r="E22" s="42">
        <v>111896457385.67</v>
      </c>
      <c r="F22" s="42">
        <v>127847657184.81691</v>
      </c>
      <c r="G22" s="42">
        <v>125186662228.72298</v>
      </c>
      <c r="H22" s="42">
        <v>125186662228.72298</v>
      </c>
      <c r="I22" s="213"/>
    </row>
    <row r="23" spans="1:9" ht="13.2" x14ac:dyDescent="0.3">
      <c r="A23" s="40">
        <v>20</v>
      </c>
      <c r="B23" s="41" t="s">
        <v>40</v>
      </c>
      <c r="C23" s="42">
        <v>55335703649.489998</v>
      </c>
      <c r="D23" s="42">
        <v>59844201598.360001</v>
      </c>
      <c r="E23" s="42">
        <v>66675639486.810005</v>
      </c>
      <c r="F23" s="42">
        <v>66675639486.810005</v>
      </c>
      <c r="G23" s="42">
        <v>66675639486.810005</v>
      </c>
      <c r="H23" s="42">
        <v>62374809154.32</v>
      </c>
      <c r="I23" s="213"/>
    </row>
    <row r="24" spans="1:9" ht="13.2" x14ac:dyDescent="0.3">
      <c r="A24" s="40">
        <v>21</v>
      </c>
      <c r="B24" s="41" t="s">
        <v>41</v>
      </c>
      <c r="C24" s="42">
        <v>52926999907.269997</v>
      </c>
      <c r="D24" s="42">
        <v>52973699047.779999</v>
      </c>
      <c r="E24" s="42">
        <v>52328132269.399994</v>
      </c>
      <c r="F24" s="42">
        <v>63471793676.150002</v>
      </c>
      <c r="G24" s="42">
        <v>60417135711.009995</v>
      </c>
      <c r="H24" s="42">
        <v>60131306074.57</v>
      </c>
      <c r="I24" s="213"/>
    </row>
    <row r="25" spans="1:9" ht="13.2" x14ac:dyDescent="0.3">
      <c r="A25" s="40">
        <v>22</v>
      </c>
      <c r="B25" s="41" t="s">
        <v>42</v>
      </c>
      <c r="C25" s="42">
        <v>68954367715</v>
      </c>
      <c r="D25" s="42">
        <v>68163904418.810005</v>
      </c>
      <c r="E25" s="42">
        <v>70660141638.399994</v>
      </c>
      <c r="F25" s="42">
        <v>91316715308.839996</v>
      </c>
      <c r="G25" s="42">
        <v>90538046032.37999</v>
      </c>
      <c r="H25" s="42">
        <v>90156501322</v>
      </c>
      <c r="I25" s="213"/>
    </row>
    <row r="26" spans="1:9" ht="13.2" x14ac:dyDescent="0.3">
      <c r="A26" s="40">
        <v>23</v>
      </c>
      <c r="B26" s="41" t="s">
        <v>43</v>
      </c>
      <c r="C26" s="42">
        <v>63664907065.089996</v>
      </c>
      <c r="D26" s="42">
        <v>67059199120.449989</v>
      </c>
      <c r="E26" s="42">
        <v>93372803241.960007</v>
      </c>
      <c r="F26" s="42">
        <v>104651775596.39</v>
      </c>
      <c r="G26" s="42">
        <v>110512221882.63998</v>
      </c>
      <c r="H26" s="42">
        <v>109551279948.43999</v>
      </c>
      <c r="I26" s="213"/>
    </row>
    <row r="27" spans="1:9" ht="13.2" x14ac:dyDescent="0.3">
      <c r="A27" s="40">
        <v>24</v>
      </c>
      <c r="B27" s="41" t="s">
        <v>44</v>
      </c>
      <c r="C27" s="42">
        <v>533812963589.54999</v>
      </c>
      <c r="D27" s="42">
        <v>532121992824.96228</v>
      </c>
      <c r="E27" s="42">
        <v>658959728218.34265</v>
      </c>
      <c r="F27" s="42">
        <v>780476880563.06274</v>
      </c>
      <c r="G27" s="42">
        <v>797305312602.5321</v>
      </c>
      <c r="H27" s="42">
        <v>877035995031.70068</v>
      </c>
      <c r="I27" s="213"/>
    </row>
    <row r="28" spans="1:9" ht="13.2" x14ac:dyDescent="0.3">
      <c r="A28" s="40">
        <v>25</v>
      </c>
      <c r="B28" s="41" t="s">
        <v>45</v>
      </c>
      <c r="C28" s="42">
        <v>56252908296.709999</v>
      </c>
      <c r="D28" s="42">
        <v>55922603083.830002</v>
      </c>
      <c r="E28" s="42">
        <v>54097105862.470009</v>
      </c>
      <c r="F28" s="42">
        <v>57141429034.430008</v>
      </c>
      <c r="G28" s="42">
        <v>72965379541.729996</v>
      </c>
      <c r="H28" s="42">
        <v>72627065374.639999</v>
      </c>
      <c r="I28" s="213"/>
    </row>
    <row r="29" spans="1:9" ht="13.2" x14ac:dyDescent="0.3">
      <c r="A29" s="40">
        <v>26</v>
      </c>
      <c r="B29" s="41" t="s">
        <v>46</v>
      </c>
      <c r="C29" s="42">
        <v>79254552193.330002</v>
      </c>
      <c r="D29" s="42">
        <v>77407449114.580002</v>
      </c>
      <c r="E29" s="42">
        <v>83400390653.539993</v>
      </c>
      <c r="F29" s="42">
        <v>94036262822.12999</v>
      </c>
      <c r="G29" s="42">
        <v>80919746667.589996</v>
      </c>
      <c r="H29" s="42">
        <v>98262195557.87999</v>
      </c>
      <c r="I29" s="213"/>
    </row>
    <row r="30" spans="1:9" ht="13.2" x14ac:dyDescent="0.3">
      <c r="A30" s="40">
        <v>27</v>
      </c>
      <c r="B30" s="41" t="s">
        <v>47</v>
      </c>
      <c r="C30" s="42">
        <v>155567441984.84</v>
      </c>
      <c r="D30" s="42">
        <v>192418550904.72659</v>
      </c>
      <c r="E30" s="42">
        <v>232622135016.73172</v>
      </c>
      <c r="F30" s="42">
        <v>241979216147.54999</v>
      </c>
      <c r="G30" s="42">
        <v>241782021304.95569</v>
      </c>
      <c r="H30" s="42">
        <v>241782021304.95569</v>
      </c>
      <c r="I30" s="213"/>
    </row>
    <row r="31" spans="1:9" ht="13.2" x14ac:dyDescent="0.3">
      <c r="A31" s="40">
        <v>28</v>
      </c>
      <c r="B31" s="41" t="s">
        <v>48</v>
      </c>
      <c r="C31" s="42">
        <v>70958044815.449997</v>
      </c>
      <c r="D31" s="42">
        <v>65416177692.929993</v>
      </c>
      <c r="E31" s="42">
        <v>63812139549.889992</v>
      </c>
      <c r="F31" s="42">
        <v>62320355623.899994</v>
      </c>
      <c r="G31" s="42">
        <v>62270910496.75</v>
      </c>
      <c r="H31" s="42">
        <v>78824638559.929993</v>
      </c>
      <c r="I31" s="213"/>
    </row>
    <row r="32" spans="1:9" ht="13.2" x14ac:dyDescent="0.3">
      <c r="A32" s="40">
        <v>29</v>
      </c>
      <c r="B32" s="41" t="s">
        <v>49</v>
      </c>
      <c r="C32" s="42">
        <v>133363433267.42999</v>
      </c>
      <c r="D32" s="42">
        <v>132644096304.71227</v>
      </c>
      <c r="E32" s="42">
        <v>134700861676.61226</v>
      </c>
      <c r="F32" s="42">
        <v>133632902718.13225</v>
      </c>
      <c r="G32" s="42">
        <v>150529841883.33228</v>
      </c>
      <c r="H32" s="42">
        <v>149409835462.63229</v>
      </c>
      <c r="I32" s="213"/>
    </row>
    <row r="33" spans="1:9" ht="13.2" x14ac:dyDescent="0.3">
      <c r="A33" s="40">
        <v>30</v>
      </c>
      <c r="B33" s="41" t="s">
        <v>50</v>
      </c>
      <c r="C33" s="42">
        <v>91980781262.029999</v>
      </c>
      <c r="D33" s="42">
        <v>93261798566.151642</v>
      </c>
      <c r="E33" s="42">
        <v>142561877915.91074</v>
      </c>
      <c r="F33" s="42">
        <v>141193578346.57074</v>
      </c>
      <c r="G33" s="42">
        <v>159906877910.77072</v>
      </c>
      <c r="H33" s="42">
        <v>160071143937.26999</v>
      </c>
      <c r="I33" s="213"/>
    </row>
    <row r="34" spans="1:9" ht="13.2" x14ac:dyDescent="0.3">
      <c r="A34" s="40">
        <v>31</v>
      </c>
      <c r="B34" s="41" t="s">
        <v>51</v>
      </c>
      <c r="C34" s="42">
        <v>132473215503.64999</v>
      </c>
      <c r="D34" s="42">
        <v>145864569764.92303</v>
      </c>
      <c r="E34" s="42">
        <v>150496218244.15866</v>
      </c>
      <c r="F34" s="42">
        <v>152092372363.0787</v>
      </c>
      <c r="G34" s="42">
        <v>144608109939.9772</v>
      </c>
      <c r="H34" s="42">
        <v>151903415543.08902</v>
      </c>
      <c r="I34" s="213"/>
    </row>
    <row r="35" spans="1:9" ht="13.2" x14ac:dyDescent="0.3">
      <c r="A35" s="40">
        <v>32</v>
      </c>
      <c r="B35" s="41" t="s">
        <v>52</v>
      </c>
      <c r="C35" s="42">
        <v>213167072263.10001</v>
      </c>
      <c r="D35" s="42">
        <v>226352390026.99591</v>
      </c>
      <c r="E35" s="42">
        <v>225505011356.82471</v>
      </c>
      <c r="F35" s="42">
        <v>225505011356.82471</v>
      </c>
      <c r="G35" s="42">
        <v>225505011356.82471</v>
      </c>
      <c r="H35" s="42">
        <v>225505011356</v>
      </c>
      <c r="I35" s="213"/>
    </row>
    <row r="36" spans="1:9" ht="13.2" x14ac:dyDescent="0.3">
      <c r="A36" s="40">
        <v>33</v>
      </c>
      <c r="B36" s="41" t="s">
        <v>53</v>
      </c>
      <c r="C36" s="42">
        <v>80805277209.770004</v>
      </c>
      <c r="D36" s="42">
        <v>75241244025.699997</v>
      </c>
      <c r="E36" s="42">
        <v>71290133242.970001</v>
      </c>
      <c r="F36" s="42">
        <v>64058942245.25</v>
      </c>
      <c r="G36" s="42">
        <v>89920224058.800003</v>
      </c>
      <c r="H36" s="42">
        <v>85584818029.230011</v>
      </c>
      <c r="I36" s="213"/>
    </row>
    <row r="37" spans="1:9" ht="13.2" x14ac:dyDescent="0.3">
      <c r="A37" s="40">
        <v>34</v>
      </c>
      <c r="B37" s="41" t="s">
        <v>54</v>
      </c>
      <c r="C37" s="42">
        <v>99888316767.440002</v>
      </c>
      <c r="D37" s="42">
        <v>95150803169.463379</v>
      </c>
      <c r="E37" s="42">
        <v>93184991218.355118</v>
      </c>
      <c r="F37" s="42">
        <v>90346808602.185776</v>
      </c>
      <c r="G37" s="42">
        <v>90807647838.105301</v>
      </c>
      <c r="H37" s="42">
        <v>90807647838.105301</v>
      </c>
      <c r="I37" s="213"/>
    </row>
    <row r="38" spans="1:9" ht="13.2" x14ac:dyDescent="0.3">
      <c r="A38" s="40">
        <v>35</v>
      </c>
      <c r="B38" s="41" t="s">
        <v>55</v>
      </c>
      <c r="C38" s="42">
        <v>60231117742.010002</v>
      </c>
      <c r="D38" s="42">
        <v>61449328273.695892</v>
      </c>
      <c r="E38" s="42">
        <v>82461349492.746765</v>
      </c>
      <c r="F38" s="42">
        <v>88147606590.523178</v>
      </c>
      <c r="G38" s="42">
        <v>96624657352.573181</v>
      </c>
      <c r="H38" s="42">
        <v>92859643611.943863</v>
      </c>
      <c r="I38" s="213"/>
    </row>
    <row r="39" spans="1:9" ht="13.2" x14ac:dyDescent="0.3">
      <c r="A39" s="40">
        <v>36</v>
      </c>
      <c r="B39" s="41" t="s">
        <v>56</v>
      </c>
      <c r="C39" s="42">
        <v>101358569693.88</v>
      </c>
      <c r="D39" s="42">
        <v>100717318154.40462</v>
      </c>
      <c r="E39" s="42">
        <v>99939746045.193054</v>
      </c>
      <c r="F39" s="42">
        <v>122639970427.90024</v>
      </c>
      <c r="G39" s="42">
        <v>115735135158.09103</v>
      </c>
      <c r="H39" s="42">
        <v>109692050891.28729</v>
      </c>
      <c r="I39" s="213"/>
    </row>
    <row r="40" spans="1:9" ht="13.2" x14ac:dyDescent="0.3">
      <c r="A40" s="40">
        <v>37</v>
      </c>
      <c r="B40" s="41" t="s">
        <v>57</v>
      </c>
      <c r="C40" s="42">
        <v>52712383799.730003</v>
      </c>
      <c r="D40" s="42">
        <v>56853824285.419998</v>
      </c>
      <c r="E40" s="42">
        <v>50653647410.770004</v>
      </c>
      <c r="F40" s="42">
        <v>51148890839.040001</v>
      </c>
      <c r="G40" s="42">
        <v>75783760127.360001</v>
      </c>
      <c r="H40" s="42">
        <v>112489595162.94</v>
      </c>
      <c r="I40" s="213"/>
    </row>
    <row r="41" spans="1:9" ht="13.2" x14ac:dyDescent="0.3">
      <c r="A41" s="44"/>
      <c r="B41" s="45" t="s">
        <v>58</v>
      </c>
      <c r="C41" s="46">
        <f>SUM(C4:C40)</f>
        <v>4122324522778.3594</v>
      </c>
      <c r="D41" s="46">
        <f t="shared" ref="D41:G41" si="0">SUM(D4:D40)</f>
        <v>4198780080456.9165</v>
      </c>
      <c r="E41" s="46">
        <f t="shared" si="0"/>
        <v>4458244141552.415</v>
      </c>
      <c r="F41" s="46">
        <f t="shared" si="0"/>
        <v>4842838992386.2188</v>
      </c>
      <c r="G41" s="46">
        <f t="shared" si="0"/>
        <v>5281277033703.9141</v>
      </c>
      <c r="H41" s="39">
        <f>SUM(H4:H40)</f>
        <v>5363848402749.4434</v>
      </c>
    </row>
    <row r="42" spans="1:9" ht="14.4" x14ac:dyDescent="0.3">
      <c r="B42" s="47"/>
      <c r="D42" s="48"/>
      <c r="E42" s="48"/>
      <c r="F42" s="48"/>
      <c r="G42" s="48"/>
      <c r="H42" s="214"/>
    </row>
    <row r="43" spans="1:9" x14ac:dyDescent="0.25">
      <c r="A43" s="43" t="s">
        <v>118</v>
      </c>
      <c r="D43" s="48"/>
      <c r="E43" s="48"/>
      <c r="F43" s="48"/>
      <c r="G43" s="48"/>
      <c r="H43" s="48"/>
    </row>
  </sheetData>
  <mergeCells count="1">
    <mergeCell ref="C3:H3"/>
  </mergeCells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BF54-5408-4217-B0C3-47D7FE9261EE}">
  <dimension ref="A1:GO68"/>
  <sheetViews>
    <sheetView topLeftCell="A2" zoomScale="60" zoomScaleNormal="60" workbookViewId="0">
      <selection activeCell="C25" sqref="C25"/>
    </sheetView>
  </sheetViews>
  <sheetFormatPr defaultColWidth="9.109375" defaultRowHeight="15" x14ac:dyDescent="0.25"/>
  <cols>
    <col min="1" max="1" width="8.44140625" style="32" bestFit="1" customWidth="1"/>
    <col min="2" max="2" width="27" style="32" customWidth="1"/>
    <col min="3" max="3" width="29.6640625" style="32" bestFit="1" customWidth="1"/>
    <col min="4" max="4" width="25.5546875" style="32" bestFit="1" customWidth="1"/>
    <col min="5" max="5" width="30.33203125" style="32" bestFit="1" customWidth="1"/>
    <col min="6" max="6" width="25.109375" style="32" bestFit="1" customWidth="1"/>
    <col min="7" max="7" width="30.5546875" style="32" bestFit="1" customWidth="1"/>
    <col min="8" max="8" width="29.5546875" style="32" bestFit="1" customWidth="1"/>
    <col min="9" max="9" width="19.6640625" style="32" customWidth="1"/>
    <col min="10" max="10" width="31.5546875" style="32" bestFit="1" customWidth="1"/>
    <col min="11" max="11" width="10.88671875" style="32" customWidth="1"/>
    <col min="12" max="12" width="26.5546875" style="32" bestFit="1" customWidth="1"/>
    <col min="13" max="13" width="29.6640625" style="32" bestFit="1" customWidth="1"/>
    <col min="14" max="14" width="25.109375" style="32" bestFit="1" customWidth="1"/>
    <col min="15" max="15" width="30.6640625" style="32" customWidth="1"/>
    <col min="16" max="16" width="29.6640625" style="32" bestFit="1" customWidth="1"/>
    <col min="17" max="17" width="27" style="32" bestFit="1" customWidth="1"/>
    <col min="18" max="18" width="29.6640625" style="32" bestFit="1" customWidth="1"/>
    <col min="19" max="22" width="9.109375" style="32"/>
    <col min="23" max="23" width="37.6640625" style="32" bestFit="1" customWidth="1"/>
    <col min="24" max="24" width="29.6640625" style="32" bestFit="1" customWidth="1"/>
    <col min="25" max="25" width="25.109375" style="32" bestFit="1" customWidth="1"/>
    <col min="26" max="26" width="29.33203125" style="32" customWidth="1"/>
    <col min="27" max="29" width="29.6640625" style="32" bestFit="1" customWidth="1"/>
    <col min="30" max="16384" width="9.109375" style="32"/>
  </cols>
  <sheetData>
    <row r="1" spans="1:197" ht="15.6" x14ac:dyDescent="0.3">
      <c r="E1" s="49"/>
      <c r="F1" s="49"/>
      <c r="I1" s="50"/>
      <c r="O1" s="49"/>
    </row>
    <row r="2" spans="1:197" x14ac:dyDescent="0.25">
      <c r="I2" s="51"/>
      <c r="R2" s="51"/>
    </row>
    <row r="5" spans="1:197" ht="24.75" customHeight="1" x14ac:dyDescent="0.25"/>
    <row r="6" spans="1:197" s="53" customFormat="1" ht="23.25" customHeight="1" x14ac:dyDescent="0.3">
      <c r="A6" s="221" t="s">
        <v>60</v>
      </c>
      <c r="B6" s="221"/>
      <c r="C6" s="221"/>
      <c r="D6" s="221"/>
      <c r="E6" s="221"/>
      <c r="F6" s="221"/>
      <c r="G6" s="221"/>
      <c r="H6" s="221"/>
      <c r="I6" s="52"/>
      <c r="K6" s="221" t="s">
        <v>60</v>
      </c>
      <c r="L6" s="221"/>
      <c r="M6" s="221"/>
      <c r="N6" s="221"/>
      <c r="O6" s="221"/>
      <c r="P6" s="221"/>
      <c r="Q6" s="221"/>
      <c r="R6" s="221"/>
    </row>
    <row r="7" spans="1:197" s="53" customFormat="1" ht="29.25" customHeight="1" x14ac:dyDescent="0.3">
      <c r="A7" s="221" t="s">
        <v>61</v>
      </c>
      <c r="B7" s="221"/>
      <c r="C7" s="221"/>
      <c r="D7" s="221"/>
      <c r="E7" s="221"/>
      <c r="F7" s="221"/>
      <c r="G7" s="221"/>
      <c r="H7" s="221"/>
      <c r="I7" s="52"/>
      <c r="K7" s="221" t="s">
        <v>119</v>
      </c>
      <c r="L7" s="221"/>
      <c r="M7" s="221"/>
      <c r="N7" s="221"/>
      <c r="O7" s="221"/>
      <c r="P7" s="221"/>
      <c r="Q7" s="221"/>
      <c r="R7" s="221"/>
      <c r="W7" s="221" t="s">
        <v>117</v>
      </c>
      <c r="X7" s="221"/>
      <c r="Y7" s="221"/>
      <c r="Z7" s="221"/>
      <c r="AA7" s="221"/>
      <c r="AB7" s="221"/>
      <c r="AC7" s="221"/>
      <c r="AD7" s="221"/>
    </row>
    <row r="8" spans="1:197" s="53" customFormat="1" ht="18" customHeight="1" x14ac:dyDescent="0.3">
      <c r="H8" s="54"/>
      <c r="I8" s="54"/>
      <c r="R8" s="54"/>
    </row>
    <row r="9" spans="1:197" s="54" customFormat="1" ht="10.5" customHeight="1" thickBot="1" x14ac:dyDescent="0.35"/>
    <row r="10" spans="1:197" s="62" customFormat="1" ht="39.75" customHeight="1" x14ac:dyDescent="0.3">
      <c r="A10" s="55" t="s">
        <v>62</v>
      </c>
      <c r="B10" s="56" t="s">
        <v>63</v>
      </c>
      <c r="C10" s="56" t="s">
        <v>64</v>
      </c>
      <c r="D10" s="56" t="s">
        <v>65</v>
      </c>
      <c r="E10" s="57" t="s">
        <v>66</v>
      </c>
      <c r="F10" s="56" t="s">
        <v>67</v>
      </c>
      <c r="G10" s="56" t="s">
        <v>68</v>
      </c>
      <c r="H10" s="56" t="s">
        <v>58</v>
      </c>
      <c r="I10" s="222" t="s">
        <v>69</v>
      </c>
      <c r="J10" s="58"/>
      <c r="K10" s="59" t="s">
        <v>62</v>
      </c>
      <c r="L10" s="60" t="s">
        <v>63</v>
      </c>
      <c r="M10" s="60" t="s">
        <v>64</v>
      </c>
      <c r="N10" s="60" t="s">
        <v>65</v>
      </c>
      <c r="O10" s="60" t="s">
        <v>66</v>
      </c>
      <c r="P10" s="60" t="s">
        <v>68</v>
      </c>
      <c r="Q10" s="60"/>
      <c r="R10" s="61" t="s">
        <v>58</v>
      </c>
      <c r="V10" s="63" t="s">
        <v>62</v>
      </c>
      <c r="W10" s="64" t="s">
        <v>63</v>
      </c>
      <c r="X10" s="64" t="s">
        <v>64</v>
      </c>
      <c r="Y10" s="64" t="s">
        <v>65</v>
      </c>
      <c r="Z10" s="64" t="s">
        <v>66</v>
      </c>
      <c r="AA10" s="225" t="s">
        <v>68</v>
      </c>
      <c r="AB10" s="225" t="s">
        <v>116</v>
      </c>
      <c r="AC10" s="227" t="s">
        <v>58</v>
      </c>
    </row>
    <row r="11" spans="1:197" s="53" customFormat="1" ht="21" customHeight="1" x14ac:dyDescent="0.3">
      <c r="A11" s="65"/>
      <c r="B11" s="66"/>
      <c r="C11" s="66"/>
      <c r="D11" s="66"/>
      <c r="E11" s="66" t="s">
        <v>70</v>
      </c>
      <c r="F11" s="66"/>
      <c r="G11" s="66"/>
      <c r="H11" s="66"/>
      <c r="I11" s="223"/>
      <c r="J11" s="54"/>
      <c r="K11" s="67"/>
      <c r="L11" s="68"/>
      <c r="M11" s="68"/>
      <c r="N11" s="68"/>
      <c r="O11" s="68" t="s">
        <v>70</v>
      </c>
      <c r="P11" s="68"/>
      <c r="Q11" s="68" t="s">
        <v>116</v>
      </c>
      <c r="R11" s="69"/>
      <c r="V11" s="70"/>
      <c r="W11" s="71"/>
      <c r="X11" s="71"/>
      <c r="Y11" s="71"/>
      <c r="Z11" s="71" t="s">
        <v>70</v>
      </c>
      <c r="AA11" s="226"/>
      <c r="AB11" s="226"/>
      <c r="AC11" s="228"/>
    </row>
    <row r="12" spans="1:197" s="79" customFormat="1" ht="31.8" thickBot="1" x14ac:dyDescent="0.35">
      <c r="A12" s="72"/>
      <c r="B12" s="72"/>
      <c r="C12" s="72" t="s">
        <v>71</v>
      </c>
      <c r="D12" s="72" t="s">
        <v>71</v>
      </c>
      <c r="E12" s="72" t="s">
        <v>71</v>
      </c>
      <c r="F12" s="72"/>
      <c r="G12" s="73" t="s">
        <v>72</v>
      </c>
      <c r="H12" s="72" t="s">
        <v>71</v>
      </c>
      <c r="I12" s="224"/>
      <c r="J12" s="74"/>
      <c r="K12" s="75"/>
      <c r="L12" s="76"/>
      <c r="M12" s="76" t="s">
        <v>71</v>
      </c>
      <c r="N12" s="76" t="s">
        <v>71</v>
      </c>
      <c r="O12" s="76" t="s">
        <v>71</v>
      </c>
      <c r="P12" s="77" t="s">
        <v>72</v>
      </c>
      <c r="Q12" s="77"/>
      <c r="R12" s="78" t="s">
        <v>71</v>
      </c>
      <c r="V12" s="80"/>
      <c r="W12" s="81"/>
      <c r="X12" s="82" t="s">
        <v>71</v>
      </c>
      <c r="Y12" s="82" t="s">
        <v>71</v>
      </c>
      <c r="Z12" s="82" t="s">
        <v>71</v>
      </c>
      <c r="AA12" s="83" t="s">
        <v>72</v>
      </c>
      <c r="AB12" s="84"/>
      <c r="AC12" s="85" t="s">
        <v>71</v>
      </c>
    </row>
    <row r="13" spans="1:197" ht="30.75" customHeight="1" x14ac:dyDescent="0.3">
      <c r="A13" s="86">
        <v>1</v>
      </c>
      <c r="B13" s="87" t="s">
        <v>73</v>
      </c>
      <c r="C13" s="88">
        <v>99748485.240428939</v>
      </c>
      <c r="D13" s="89">
        <v>0</v>
      </c>
      <c r="E13" s="90">
        <v>0</v>
      </c>
      <c r="F13" s="90">
        <v>0</v>
      </c>
      <c r="G13" s="90">
        <v>0</v>
      </c>
      <c r="H13" s="89">
        <f>C13+D13+E13+F13+G13</f>
        <v>99748485.240428939</v>
      </c>
      <c r="I13" s="91">
        <f>H13/$H$52</f>
        <v>2.9803311167333137E-3</v>
      </c>
      <c r="J13" s="210"/>
      <c r="K13" s="92">
        <v>1</v>
      </c>
      <c r="L13" s="93" t="s">
        <v>73</v>
      </c>
      <c r="M13" s="94">
        <f>[1]Abia!$S$19</f>
        <v>101132954.37140772</v>
      </c>
      <c r="N13" s="95">
        <v>0</v>
      </c>
      <c r="O13" s="96">
        <v>0</v>
      </c>
      <c r="P13" s="96">
        <v>0</v>
      </c>
      <c r="Q13" s="96">
        <v>0</v>
      </c>
      <c r="R13" s="97">
        <f t="shared" ref="R13:R50" si="0">M13+N13+O13+P13</f>
        <v>101132954.37140772</v>
      </c>
      <c r="V13" s="98">
        <v>1</v>
      </c>
      <c r="W13" s="98" t="s">
        <v>73</v>
      </c>
      <c r="X13" s="99">
        <v>91996085.544113293</v>
      </c>
      <c r="Y13" s="99">
        <v>3636153.5</v>
      </c>
      <c r="Z13" s="100">
        <v>0</v>
      </c>
      <c r="AA13" s="100">
        <v>0</v>
      </c>
      <c r="AB13" s="100">
        <v>0</v>
      </c>
      <c r="AC13" s="99">
        <f>X13+Y13+Z13+AA13</f>
        <v>95632239.044113293</v>
      </c>
    </row>
    <row r="14" spans="1:197" s="111" customFormat="1" ht="30.75" customHeight="1" x14ac:dyDescent="0.25">
      <c r="A14" s="101">
        <f>A13+1</f>
        <v>2</v>
      </c>
      <c r="B14" s="102" t="s">
        <v>74</v>
      </c>
      <c r="C14" s="103">
        <v>110082001.27587631</v>
      </c>
      <c r="D14" s="104">
        <v>6500000</v>
      </c>
      <c r="E14" s="104">
        <v>0</v>
      </c>
      <c r="F14" s="104">
        <v>0</v>
      </c>
      <c r="G14" s="104">
        <v>0</v>
      </c>
      <c r="H14" s="104">
        <f>C14+D14+E14+F14+G14</f>
        <v>116582001.27587631</v>
      </c>
      <c r="I14" s="105">
        <f t="shared" ref="I14:I49" si="1">H14/$H$52</f>
        <v>3.4832906506404903E-3</v>
      </c>
      <c r="J14" s="120"/>
      <c r="K14" s="106">
        <f>K13+1</f>
        <v>2</v>
      </c>
      <c r="L14" s="107" t="s">
        <v>74</v>
      </c>
      <c r="M14" s="108">
        <v>73728066.381302193</v>
      </c>
      <c r="N14" s="109">
        <v>6500000</v>
      </c>
      <c r="O14" s="108"/>
      <c r="P14" s="109">
        <v>0</v>
      </c>
      <c r="Q14" s="109">
        <v>0</v>
      </c>
      <c r="R14" s="110">
        <f t="shared" si="0"/>
        <v>80228066.381302193</v>
      </c>
      <c r="S14" s="32"/>
      <c r="T14" s="32"/>
      <c r="U14" s="32"/>
      <c r="V14" s="112">
        <f>V13+1</f>
        <v>2</v>
      </c>
      <c r="W14" s="112" t="s">
        <v>74</v>
      </c>
      <c r="X14" s="113">
        <v>70506645.472240999</v>
      </c>
      <c r="Y14" s="114">
        <v>6500000</v>
      </c>
      <c r="Z14" s="114">
        <v>0</v>
      </c>
      <c r="AA14" s="114">
        <v>0</v>
      </c>
      <c r="AB14" s="114">
        <v>0</v>
      </c>
      <c r="AC14" s="114">
        <f t="shared" ref="AC14:AC49" si="2">X14+Y14+Z14+AA14</f>
        <v>77006645.472240999</v>
      </c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</row>
    <row r="15" spans="1:197" ht="30.75" customHeight="1" x14ac:dyDescent="0.25">
      <c r="A15" s="101">
        <f t="shared" ref="A15:A49" si="3">A14+1</f>
        <v>3</v>
      </c>
      <c r="B15" s="115" t="s">
        <v>75</v>
      </c>
      <c r="C15" s="116">
        <v>48722864.718989432</v>
      </c>
      <c r="D15" s="117">
        <v>0</v>
      </c>
      <c r="E15" s="118">
        <v>0</v>
      </c>
      <c r="F15" s="118">
        <v>0</v>
      </c>
      <c r="G15" s="118">
        <v>0</v>
      </c>
      <c r="H15" s="117">
        <f>C15+D15+E15+F15+G15</f>
        <v>48722864.718989432</v>
      </c>
      <c r="I15" s="119">
        <f t="shared" si="1"/>
        <v>1.4557641599106403E-3</v>
      </c>
      <c r="J15" s="120"/>
      <c r="K15" s="101">
        <f t="shared" ref="K15:K49" si="4">K14+1</f>
        <v>3</v>
      </c>
      <c r="L15" s="115" t="s">
        <v>75</v>
      </c>
      <c r="M15" s="116">
        <f>[1]AkwaIbom!$S$26</f>
        <v>46031858.20840358</v>
      </c>
      <c r="N15" s="117">
        <v>0</v>
      </c>
      <c r="O15" s="118">
        <v>0</v>
      </c>
      <c r="P15" s="118">
        <v>0</v>
      </c>
      <c r="Q15" s="118">
        <v>0</v>
      </c>
      <c r="R15" s="121">
        <f t="shared" si="0"/>
        <v>46031858.20840358</v>
      </c>
      <c r="V15" s="122">
        <f t="shared" ref="V15:V49" si="5">V14+1</f>
        <v>3</v>
      </c>
      <c r="W15" s="122" t="s">
        <v>75</v>
      </c>
      <c r="X15" s="123">
        <v>42933493.715462796</v>
      </c>
      <c r="Y15" s="124">
        <v>3636153.5</v>
      </c>
      <c r="Z15" s="125">
        <v>0</v>
      </c>
      <c r="AA15" s="125">
        <v>0</v>
      </c>
      <c r="AB15" s="125">
        <v>0</v>
      </c>
      <c r="AC15" s="124">
        <f t="shared" si="2"/>
        <v>46569647.215462796</v>
      </c>
    </row>
    <row r="16" spans="1:197" ht="30.75" customHeight="1" x14ac:dyDescent="0.25">
      <c r="A16" s="101">
        <f t="shared" si="3"/>
        <v>4</v>
      </c>
      <c r="B16" s="102" t="s">
        <v>76</v>
      </c>
      <c r="C16" s="103">
        <v>111483762.38495335</v>
      </c>
      <c r="D16" s="104">
        <v>0</v>
      </c>
      <c r="E16" s="104">
        <v>0</v>
      </c>
      <c r="F16" s="104">
        <v>0</v>
      </c>
      <c r="G16" s="104">
        <v>0</v>
      </c>
      <c r="H16" s="104">
        <f t="shared" ref="H16:H49" si="6">C16+D16+E16+F16+G16</f>
        <v>111483762.38495335</v>
      </c>
      <c r="I16" s="105">
        <f t="shared" si="1"/>
        <v>3.3309631243574221E-3</v>
      </c>
      <c r="J16" s="120"/>
      <c r="K16" s="106">
        <f t="shared" si="4"/>
        <v>4</v>
      </c>
      <c r="L16" s="107" t="s">
        <v>76</v>
      </c>
      <c r="M16" s="108">
        <f>[1]Anambra!$S$17</f>
        <v>110269840.48900384</v>
      </c>
      <c r="N16" s="109">
        <v>0</v>
      </c>
      <c r="O16" s="109">
        <v>0</v>
      </c>
      <c r="P16" s="109">
        <v>0</v>
      </c>
      <c r="Q16" s="109">
        <v>0</v>
      </c>
      <c r="R16" s="110">
        <f t="shared" si="0"/>
        <v>110269840.48900384</v>
      </c>
      <c r="V16" s="112">
        <f t="shared" si="5"/>
        <v>4</v>
      </c>
      <c r="W16" s="112" t="s">
        <v>76</v>
      </c>
      <c r="X16" s="113">
        <v>108187873.467143</v>
      </c>
      <c r="Y16" s="114">
        <v>0</v>
      </c>
      <c r="Z16" s="114">
        <v>0</v>
      </c>
      <c r="AA16" s="114">
        <v>0</v>
      </c>
      <c r="AB16" s="114">
        <v>0</v>
      </c>
      <c r="AC16" s="114">
        <f t="shared" si="2"/>
        <v>108187873.467143</v>
      </c>
      <c r="AH16" s="32" t="s">
        <v>122</v>
      </c>
    </row>
    <row r="17" spans="1:29" ht="30.75" customHeight="1" x14ac:dyDescent="0.25">
      <c r="A17" s="101">
        <f t="shared" si="3"/>
        <v>5</v>
      </c>
      <c r="B17" s="115" t="s">
        <v>77</v>
      </c>
      <c r="C17" s="116">
        <v>133692732.18978822</v>
      </c>
      <c r="D17" s="117">
        <v>0</v>
      </c>
      <c r="E17" s="118">
        <v>0</v>
      </c>
      <c r="F17" s="118">
        <v>0</v>
      </c>
      <c r="G17" s="118">
        <v>0</v>
      </c>
      <c r="H17" s="117">
        <f t="shared" si="6"/>
        <v>133692732.18978822</v>
      </c>
      <c r="I17" s="119">
        <f t="shared" si="1"/>
        <v>3.9945329381786401E-3</v>
      </c>
      <c r="J17" s="120"/>
      <c r="K17" s="101">
        <f t="shared" si="4"/>
        <v>5</v>
      </c>
      <c r="L17" s="115" t="s">
        <v>77</v>
      </c>
      <c r="M17" s="116">
        <f>[1]Bauchi!$S$32</f>
        <v>134455238.39923373</v>
      </c>
      <c r="N17" s="117">
        <v>0</v>
      </c>
      <c r="O17" s="118">
        <v>0</v>
      </c>
      <c r="P17" s="118">
        <v>0</v>
      </c>
      <c r="Q17" s="118">
        <v>0</v>
      </c>
      <c r="R17" s="121">
        <f t="shared" si="0"/>
        <v>134455238.39923373</v>
      </c>
      <c r="V17" s="122">
        <f t="shared" si="5"/>
        <v>5</v>
      </c>
      <c r="W17" s="122" t="s">
        <v>77</v>
      </c>
      <c r="X17" s="123">
        <v>169126150.66</v>
      </c>
      <c r="Y17" s="124">
        <v>3636153.5</v>
      </c>
      <c r="Z17" s="125">
        <v>0</v>
      </c>
      <c r="AA17" s="125">
        <v>0</v>
      </c>
      <c r="AB17" s="125">
        <v>0</v>
      </c>
      <c r="AC17" s="124">
        <f t="shared" si="2"/>
        <v>172762304.16</v>
      </c>
    </row>
    <row r="18" spans="1:29" ht="30.75" customHeight="1" x14ac:dyDescent="0.25">
      <c r="A18" s="101">
        <f t="shared" si="3"/>
        <v>6</v>
      </c>
      <c r="B18" s="102" t="s">
        <v>78</v>
      </c>
      <c r="C18" s="103">
        <v>63123894.549999997</v>
      </c>
      <c r="D18" s="104">
        <v>0</v>
      </c>
      <c r="E18" s="104">
        <v>0</v>
      </c>
      <c r="F18" s="104">
        <v>0</v>
      </c>
      <c r="G18" s="104">
        <v>0</v>
      </c>
      <c r="H18" s="104">
        <f t="shared" si="6"/>
        <v>63123894.549999997</v>
      </c>
      <c r="I18" s="105">
        <f t="shared" si="1"/>
        <v>1.8860447522917032E-3</v>
      </c>
      <c r="J18" s="120"/>
      <c r="K18" s="106">
        <f t="shared" si="4"/>
        <v>6</v>
      </c>
      <c r="L18" s="107" t="s">
        <v>78</v>
      </c>
      <c r="M18" s="108">
        <f>[1]Bayelsa!$S$16</f>
        <v>62124800.660669513</v>
      </c>
      <c r="N18" s="109">
        <v>0</v>
      </c>
      <c r="O18" s="109">
        <v>0</v>
      </c>
      <c r="P18" s="109">
        <v>0</v>
      </c>
      <c r="Q18" s="109">
        <v>0</v>
      </c>
      <c r="R18" s="110">
        <f t="shared" si="0"/>
        <v>62124800.660669513</v>
      </c>
      <c r="V18" s="112">
        <f t="shared" si="5"/>
        <v>6</v>
      </c>
      <c r="W18" s="112" t="s">
        <v>78</v>
      </c>
      <c r="X18" s="113">
        <v>60897798.746579804</v>
      </c>
      <c r="Y18" s="114">
        <v>0</v>
      </c>
      <c r="Z18" s="114">
        <v>0</v>
      </c>
      <c r="AA18" s="114">
        <v>0</v>
      </c>
      <c r="AB18" s="114">
        <v>0</v>
      </c>
      <c r="AC18" s="114">
        <f t="shared" si="2"/>
        <v>60897798.746579804</v>
      </c>
    </row>
    <row r="19" spans="1:29" ht="30.75" customHeight="1" x14ac:dyDescent="0.25">
      <c r="A19" s="101">
        <f t="shared" si="3"/>
        <v>7</v>
      </c>
      <c r="B19" s="115" t="s">
        <v>79</v>
      </c>
      <c r="C19" s="116">
        <v>32961337.721565396</v>
      </c>
      <c r="D19" s="117">
        <v>0</v>
      </c>
      <c r="E19" s="118">
        <v>0</v>
      </c>
      <c r="F19" s="118">
        <v>0</v>
      </c>
      <c r="G19" s="118">
        <v>0</v>
      </c>
      <c r="H19" s="117">
        <f t="shared" si="6"/>
        <v>32961337.721565396</v>
      </c>
      <c r="I19" s="119">
        <f t="shared" si="1"/>
        <v>9.8483400749349017E-4</v>
      </c>
      <c r="J19" s="126"/>
      <c r="K19" s="101">
        <f t="shared" si="4"/>
        <v>7</v>
      </c>
      <c r="L19" s="115" t="s">
        <v>79</v>
      </c>
      <c r="M19" s="116">
        <f>[1]Benue!$S$16</f>
        <v>32004644.687890764</v>
      </c>
      <c r="N19" s="117">
        <v>0</v>
      </c>
      <c r="O19" s="118">
        <v>0</v>
      </c>
      <c r="P19" s="118">
        <v>0</v>
      </c>
      <c r="Q19" s="118">
        <v>0</v>
      </c>
      <c r="R19" s="121">
        <f t="shared" si="0"/>
        <v>32004644.687890764</v>
      </c>
      <c r="V19" s="122">
        <f t="shared" si="5"/>
        <v>7</v>
      </c>
      <c r="W19" s="122" t="s">
        <v>79</v>
      </c>
      <c r="X19" s="123">
        <v>30472977.136958364</v>
      </c>
      <c r="Y19" s="124">
        <v>0</v>
      </c>
      <c r="Z19" s="125">
        <v>0</v>
      </c>
      <c r="AA19" s="125">
        <v>0</v>
      </c>
      <c r="AB19" s="125">
        <v>0</v>
      </c>
      <c r="AC19" s="124">
        <f t="shared" si="2"/>
        <v>30472977.136958364</v>
      </c>
    </row>
    <row r="20" spans="1:29" ht="30.75" customHeight="1" x14ac:dyDescent="0.25">
      <c r="A20" s="101">
        <f t="shared" si="3"/>
        <v>8</v>
      </c>
      <c r="B20" s="102" t="s">
        <v>80</v>
      </c>
      <c r="C20" s="103">
        <v>16704608.379999999</v>
      </c>
      <c r="D20" s="104">
        <v>0</v>
      </c>
      <c r="E20" s="104">
        <v>0</v>
      </c>
      <c r="F20" s="104">
        <v>0</v>
      </c>
      <c r="G20" s="104">
        <v>0</v>
      </c>
      <c r="H20" s="104">
        <f t="shared" si="6"/>
        <v>16704608.379999999</v>
      </c>
      <c r="I20" s="105">
        <f t="shared" si="1"/>
        <v>4.9910797169258321E-4</v>
      </c>
      <c r="J20" s="126"/>
      <c r="K20" s="106">
        <f t="shared" si="4"/>
        <v>8</v>
      </c>
      <c r="L20" s="107" t="s">
        <v>80</v>
      </c>
      <c r="M20" s="108">
        <f>[1]Borno!$S$13</f>
        <v>19845873.219999999</v>
      </c>
      <c r="N20" s="109">
        <v>0</v>
      </c>
      <c r="O20" s="109">
        <v>0</v>
      </c>
      <c r="P20" s="109">
        <v>0</v>
      </c>
      <c r="Q20" s="109">
        <v>0</v>
      </c>
      <c r="R20" s="110">
        <f t="shared" si="0"/>
        <v>19845873.219999999</v>
      </c>
      <c r="V20" s="112">
        <f t="shared" si="5"/>
        <v>8</v>
      </c>
      <c r="W20" s="112" t="s">
        <v>80</v>
      </c>
      <c r="X20" s="113">
        <v>18695183.748219602</v>
      </c>
      <c r="Y20" s="114">
        <v>0</v>
      </c>
      <c r="Z20" s="114">
        <v>0</v>
      </c>
      <c r="AA20" s="114">
        <v>0</v>
      </c>
      <c r="AB20" s="114">
        <v>0</v>
      </c>
      <c r="AC20" s="114">
        <f t="shared" si="2"/>
        <v>18695183.748219602</v>
      </c>
    </row>
    <row r="21" spans="1:29" ht="30.75" customHeight="1" x14ac:dyDescent="0.25">
      <c r="A21" s="101">
        <f t="shared" si="3"/>
        <v>9</v>
      </c>
      <c r="B21" s="115" t="s">
        <v>81</v>
      </c>
      <c r="C21" s="116">
        <v>112242253.702048</v>
      </c>
      <c r="D21" s="117">
        <v>53900000</v>
      </c>
      <c r="E21" s="118">
        <v>18458349.16</v>
      </c>
      <c r="F21" s="118">
        <v>0</v>
      </c>
      <c r="G21" s="118">
        <v>0</v>
      </c>
      <c r="H21" s="117">
        <f t="shared" si="6"/>
        <v>184600602.862048</v>
      </c>
      <c r="I21" s="119">
        <f t="shared" si="1"/>
        <v>5.5155817108539038E-3</v>
      </c>
      <c r="J21" s="127"/>
      <c r="K21" s="101">
        <f t="shared" si="4"/>
        <v>9</v>
      </c>
      <c r="L21" s="115" t="s">
        <v>81</v>
      </c>
      <c r="M21" s="117">
        <v>215134292.83000001</v>
      </c>
      <c r="N21" s="117">
        <v>43900000</v>
      </c>
      <c r="O21" s="118">
        <v>20676994.82</v>
      </c>
      <c r="P21" s="118"/>
      <c r="Q21" s="118">
        <v>0</v>
      </c>
      <c r="R21" s="121">
        <f t="shared" si="0"/>
        <v>279711287.65000004</v>
      </c>
      <c r="V21" s="122">
        <f t="shared" si="5"/>
        <v>9</v>
      </c>
      <c r="W21" s="122" t="s">
        <v>81</v>
      </c>
      <c r="X21" s="124">
        <v>144955887.90000001</v>
      </c>
      <c r="Y21" s="124">
        <v>53900000</v>
      </c>
      <c r="Z21" s="124">
        <v>16899087.43</v>
      </c>
      <c r="AA21" s="125">
        <v>0</v>
      </c>
      <c r="AB21" s="125">
        <v>0</v>
      </c>
      <c r="AC21" s="124">
        <f t="shared" si="2"/>
        <v>215754975.33000001</v>
      </c>
    </row>
    <row r="22" spans="1:29" ht="30.75" customHeight="1" x14ac:dyDescent="0.25">
      <c r="A22" s="101">
        <f t="shared" si="3"/>
        <v>10</v>
      </c>
      <c r="B22" s="102" t="s">
        <v>82</v>
      </c>
      <c r="C22" s="103">
        <v>62206448.269999996</v>
      </c>
      <c r="D22" s="104">
        <v>0</v>
      </c>
      <c r="E22" s="104">
        <v>0</v>
      </c>
      <c r="F22" s="104">
        <v>0</v>
      </c>
      <c r="G22" s="104">
        <v>0</v>
      </c>
      <c r="H22" s="104">
        <f t="shared" si="6"/>
        <v>62206448.269999996</v>
      </c>
      <c r="I22" s="105">
        <f t="shared" si="1"/>
        <v>1.858632870400719E-3</v>
      </c>
      <c r="J22" s="127"/>
      <c r="K22" s="106">
        <f t="shared" si="4"/>
        <v>10</v>
      </c>
      <c r="L22" s="107" t="s">
        <v>82</v>
      </c>
      <c r="M22" s="108">
        <f>[1]Delta!$S$13</f>
        <v>61412768.789999992</v>
      </c>
      <c r="N22" s="109">
        <v>0</v>
      </c>
      <c r="O22" s="109">
        <v>0</v>
      </c>
      <c r="P22" s="109">
        <v>0</v>
      </c>
      <c r="Q22" s="109">
        <v>0</v>
      </c>
      <c r="R22" s="110">
        <f t="shared" si="0"/>
        <v>61412768.789999992</v>
      </c>
      <c r="V22" s="112">
        <f t="shared" si="5"/>
        <v>10</v>
      </c>
      <c r="W22" s="112" t="s">
        <v>82</v>
      </c>
      <c r="X22" s="113">
        <v>60046972.408750013</v>
      </c>
      <c r="Y22" s="114">
        <v>0</v>
      </c>
      <c r="Z22" s="114">
        <v>0</v>
      </c>
      <c r="AA22" s="114">
        <v>0</v>
      </c>
      <c r="AB22" s="114">
        <v>0</v>
      </c>
      <c r="AC22" s="114">
        <f t="shared" si="2"/>
        <v>60046972.408750013</v>
      </c>
    </row>
    <row r="23" spans="1:29" ht="30.75" customHeight="1" x14ac:dyDescent="0.25">
      <c r="A23" s="101">
        <f t="shared" si="3"/>
        <v>11</v>
      </c>
      <c r="B23" s="115" t="s">
        <v>83</v>
      </c>
      <c r="C23" s="116">
        <v>65359729.910000004</v>
      </c>
      <c r="D23" s="117">
        <v>0</v>
      </c>
      <c r="E23" s="118">
        <v>0</v>
      </c>
      <c r="F23" s="118">
        <v>0</v>
      </c>
      <c r="G23" s="118">
        <v>0</v>
      </c>
      <c r="H23" s="117">
        <f t="shared" si="6"/>
        <v>65359729.910000004</v>
      </c>
      <c r="I23" s="119">
        <f t="shared" si="1"/>
        <v>1.9528480694472391E-3</v>
      </c>
      <c r="J23" s="127"/>
      <c r="K23" s="101">
        <f t="shared" si="4"/>
        <v>11</v>
      </c>
      <c r="L23" s="115" t="s">
        <v>83</v>
      </c>
      <c r="M23" s="116">
        <f>[1]Ebonyi!$S$17</f>
        <v>63468402.179999992</v>
      </c>
      <c r="N23" s="117">
        <v>0</v>
      </c>
      <c r="O23" s="118">
        <v>0</v>
      </c>
      <c r="P23" s="118">
        <v>0</v>
      </c>
      <c r="Q23" s="118">
        <v>0</v>
      </c>
      <c r="R23" s="121">
        <f t="shared" si="0"/>
        <v>63468402.179999992</v>
      </c>
      <c r="V23" s="122">
        <f t="shared" si="5"/>
        <v>11</v>
      </c>
      <c r="W23" s="122" t="s">
        <v>83</v>
      </c>
      <c r="X23" s="123">
        <v>59841539.369192995</v>
      </c>
      <c r="Y23" s="124">
        <v>0</v>
      </c>
      <c r="Z23" s="125">
        <v>0</v>
      </c>
      <c r="AA23" s="125">
        <v>0</v>
      </c>
      <c r="AB23" s="125">
        <v>0</v>
      </c>
      <c r="AC23" s="124">
        <f t="shared" si="2"/>
        <v>59841539.369192995</v>
      </c>
    </row>
    <row r="24" spans="1:29" ht="30.75" customHeight="1" x14ac:dyDescent="0.25">
      <c r="A24" s="101">
        <f t="shared" si="3"/>
        <v>12</v>
      </c>
      <c r="B24" s="102" t="s">
        <v>84</v>
      </c>
      <c r="C24" s="103">
        <v>281472300.55034113</v>
      </c>
      <c r="D24" s="104">
        <v>0</v>
      </c>
      <c r="E24" s="104">
        <v>0</v>
      </c>
      <c r="F24" s="104">
        <v>0</v>
      </c>
      <c r="G24" s="104">
        <v>0</v>
      </c>
      <c r="H24" s="104">
        <f t="shared" si="6"/>
        <v>281472300.55034113</v>
      </c>
      <c r="I24" s="105">
        <f t="shared" si="1"/>
        <v>8.4099588460586194E-3</v>
      </c>
      <c r="J24" s="127"/>
      <c r="K24" s="106">
        <f t="shared" si="4"/>
        <v>12</v>
      </c>
      <c r="L24" s="107" t="s">
        <v>84</v>
      </c>
      <c r="M24" s="108">
        <f>[1]Edo!$S$18</f>
        <v>276295191.95034111</v>
      </c>
      <c r="N24" s="109">
        <v>0</v>
      </c>
      <c r="O24" s="109">
        <v>0</v>
      </c>
      <c r="P24" s="109">
        <v>0</v>
      </c>
      <c r="Q24" s="109">
        <v>0</v>
      </c>
      <c r="R24" s="110">
        <f t="shared" si="0"/>
        <v>276295191.95034111</v>
      </c>
      <c r="V24" s="112">
        <f t="shared" si="5"/>
        <v>12</v>
      </c>
      <c r="W24" s="112" t="s">
        <v>84</v>
      </c>
      <c r="X24" s="113">
        <v>268314205.92837974</v>
      </c>
      <c r="Y24" s="114">
        <v>0</v>
      </c>
      <c r="Z24" s="114">
        <v>0</v>
      </c>
      <c r="AA24" s="114">
        <v>0</v>
      </c>
      <c r="AB24" s="114">
        <v>0</v>
      </c>
      <c r="AC24" s="114">
        <f t="shared" si="2"/>
        <v>268314205.92837974</v>
      </c>
    </row>
    <row r="25" spans="1:29" ht="30.75" customHeight="1" x14ac:dyDescent="0.25">
      <c r="A25" s="101">
        <f t="shared" si="3"/>
        <v>13</v>
      </c>
      <c r="B25" s="115" t="s">
        <v>85</v>
      </c>
      <c r="C25" s="116">
        <v>102303369.28932968</v>
      </c>
      <c r="D25" s="117">
        <v>0</v>
      </c>
      <c r="E25" s="118">
        <v>0</v>
      </c>
      <c r="F25" s="118">
        <v>0</v>
      </c>
      <c r="G25" s="118">
        <v>0</v>
      </c>
      <c r="H25" s="117">
        <f t="shared" si="6"/>
        <v>102303369.28932968</v>
      </c>
      <c r="I25" s="119">
        <f t="shared" si="1"/>
        <v>3.0566671173475695E-3</v>
      </c>
      <c r="J25" s="127"/>
      <c r="K25" s="101">
        <f t="shared" si="4"/>
        <v>13</v>
      </c>
      <c r="L25" s="115" t="s">
        <v>85</v>
      </c>
      <c r="M25" s="116">
        <f>[1]Ekiti!$S$18</f>
        <v>120603760.15854464</v>
      </c>
      <c r="N25" s="117">
        <v>0</v>
      </c>
      <c r="O25" s="118">
        <v>0</v>
      </c>
      <c r="P25" s="118">
        <v>0</v>
      </c>
      <c r="Q25" s="118">
        <v>0</v>
      </c>
      <c r="R25" s="121">
        <f t="shared" si="0"/>
        <v>120603760.15854464</v>
      </c>
      <c r="V25" s="122">
        <f t="shared" si="5"/>
        <v>13</v>
      </c>
      <c r="W25" s="122" t="s">
        <v>85</v>
      </c>
      <c r="X25" s="123">
        <v>115723003.380236</v>
      </c>
      <c r="Y25" s="124">
        <v>0</v>
      </c>
      <c r="Z25" s="125">
        <v>0</v>
      </c>
      <c r="AA25" s="125">
        <v>0</v>
      </c>
      <c r="AB25" s="125">
        <v>0</v>
      </c>
      <c r="AC25" s="124">
        <f t="shared" si="2"/>
        <v>115723003.380236</v>
      </c>
    </row>
    <row r="26" spans="1:29" ht="30.75" customHeight="1" x14ac:dyDescent="0.25">
      <c r="A26" s="101">
        <f t="shared" si="3"/>
        <v>14</v>
      </c>
      <c r="B26" s="102" t="s">
        <v>86</v>
      </c>
      <c r="C26" s="103">
        <v>117728976.13689101</v>
      </c>
      <c r="D26" s="104">
        <v>6500000</v>
      </c>
      <c r="E26" s="104">
        <v>0</v>
      </c>
      <c r="F26" s="104">
        <v>0</v>
      </c>
      <c r="G26" s="104">
        <v>0</v>
      </c>
      <c r="H26" s="104">
        <f t="shared" si="6"/>
        <v>124228976.13689101</v>
      </c>
      <c r="I26" s="105">
        <f t="shared" si="1"/>
        <v>3.7117704824116324E-3</v>
      </c>
      <c r="J26" s="127"/>
      <c r="K26" s="106">
        <f t="shared" si="4"/>
        <v>14</v>
      </c>
      <c r="L26" s="107" t="s">
        <v>86</v>
      </c>
      <c r="M26" s="108">
        <v>122693969</v>
      </c>
      <c r="N26" s="109">
        <v>6500000</v>
      </c>
      <c r="O26" s="109">
        <v>0</v>
      </c>
      <c r="P26" s="109"/>
      <c r="Q26" s="109">
        <v>0</v>
      </c>
      <c r="R26" s="110">
        <f t="shared" si="0"/>
        <v>129193969</v>
      </c>
      <c r="V26" s="112">
        <f t="shared" si="5"/>
        <v>14</v>
      </c>
      <c r="W26" s="112" t="s">
        <v>86</v>
      </c>
      <c r="X26" s="113">
        <v>116524888.666088</v>
      </c>
      <c r="Y26" s="114">
        <v>6500000</v>
      </c>
      <c r="Z26" s="114">
        <v>0</v>
      </c>
      <c r="AA26" s="114">
        <v>0</v>
      </c>
      <c r="AB26" s="114">
        <v>0</v>
      </c>
      <c r="AC26" s="114">
        <f t="shared" si="2"/>
        <v>123024888.666088</v>
      </c>
    </row>
    <row r="27" spans="1:29" ht="30.75" customHeight="1" x14ac:dyDescent="0.25">
      <c r="A27" s="101">
        <f t="shared" si="3"/>
        <v>15</v>
      </c>
      <c r="B27" s="115" t="s">
        <v>87</v>
      </c>
      <c r="C27" s="128">
        <v>33212582.790414445</v>
      </c>
      <c r="D27" s="117">
        <v>0</v>
      </c>
      <c r="E27" s="118">
        <v>0</v>
      </c>
      <c r="F27" s="118">
        <v>0</v>
      </c>
      <c r="G27" s="118">
        <v>0</v>
      </c>
      <c r="H27" s="117">
        <f t="shared" si="6"/>
        <v>33212582.790414445</v>
      </c>
      <c r="I27" s="119">
        <f t="shared" si="1"/>
        <v>9.9234082320915512E-4</v>
      </c>
      <c r="J27" s="127"/>
      <c r="K27" s="101">
        <f t="shared" si="4"/>
        <v>15</v>
      </c>
      <c r="L27" s="115" t="s">
        <v>87</v>
      </c>
      <c r="M27" s="129">
        <f>[1]Gombe!$S$19</f>
        <v>35140105.023780383</v>
      </c>
      <c r="N27" s="117">
        <v>0</v>
      </c>
      <c r="O27" s="118">
        <v>0</v>
      </c>
      <c r="P27" s="118">
        <v>0</v>
      </c>
      <c r="Q27" s="118">
        <v>0</v>
      </c>
      <c r="R27" s="121">
        <f t="shared" si="0"/>
        <v>35140105.023780383</v>
      </c>
      <c r="V27" s="122">
        <f t="shared" si="5"/>
        <v>15</v>
      </c>
      <c r="W27" s="122" t="s">
        <v>87</v>
      </c>
      <c r="X27" s="130">
        <v>46933371.28949184</v>
      </c>
      <c r="Y27" s="124">
        <v>0</v>
      </c>
      <c r="Z27" s="125">
        <v>0</v>
      </c>
      <c r="AA27" s="125">
        <v>0</v>
      </c>
      <c r="AB27" s="125">
        <v>0</v>
      </c>
      <c r="AC27" s="124">
        <f t="shared" si="2"/>
        <v>46933371.28949184</v>
      </c>
    </row>
    <row r="28" spans="1:29" ht="30.75" customHeight="1" x14ac:dyDescent="0.25">
      <c r="A28" s="101">
        <f t="shared" si="3"/>
        <v>16</v>
      </c>
      <c r="B28" s="102" t="s">
        <v>88</v>
      </c>
      <c r="C28" s="103">
        <v>67329495.542551145</v>
      </c>
      <c r="D28" s="104">
        <v>29647914.707107466</v>
      </c>
      <c r="E28" s="104">
        <v>0</v>
      </c>
      <c r="F28" s="104">
        <v>0</v>
      </c>
      <c r="G28" s="104">
        <v>0</v>
      </c>
      <c r="H28" s="104">
        <f t="shared" si="6"/>
        <v>96977410.249658614</v>
      </c>
      <c r="I28" s="105">
        <f t="shared" si="1"/>
        <v>2.8975356637308157E-3</v>
      </c>
      <c r="J28" s="127"/>
      <c r="K28" s="106">
        <f t="shared" si="4"/>
        <v>16</v>
      </c>
      <c r="L28" s="107" t="s">
        <v>88</v>
      </c>
      <c r="M28" s="108">
        <v>76652334.489999995</v>
      </c>
      <c r="N28" s="109">
        <v>7000000</v>
      </c>
      <c r="O28" s="109"/>
      <c r="P28" s="109">
        <v>0</v>
      </c>
      <c r="Q28" s="109">
        <v>0</v>
      </c>
      <c r="R28" s="110">
        <f t="shared" si="0"/>
        <v>83652334.489999995</v>
      </c>
      <c r="V28" s="112">
        <f t="shared" si="5"/>
        <v>16</v>
      </c>
      <c r="W28" s="112" t="s">
        <v>88</v>
      </c>
      <c r="X28" s="113">
        <v>44872636.124298103</v>
      </c>
      <c r="Y28" s="114">
        <v>7000000</v>
      </c>
      <c r="Z28" s="114">
        <v>0</v>
      </c>
      <c r="AA28" s="114">
        <v>0</v>
      </c>
      <c r="AB28" s="114">
        <v>0</v>
      </c>
      <c r="AC28" s="114">
        <f t="shared" si="2"/>
        <v>51872636.124298103</v>
      </c>
    </row>
    <row r="29" spans="1:29" ht="30.75" customHeight="1" x14ac:dyDescent="0.25">
      <c r="A29" s="101">
        <f t="shared" si="3"/>
        <v>17</v>
      </c>
      <c r="B29" s="115" t="s">
        <v>89</v>
      </c>
      <c r="C29" s="116">
        <v>30533915.169443127</v>
      </c>
      <c r="D29" s="117">
        <v>0</v>
      </c>
      <c r="E29" s="118">
        <v>0</v>
      </c>
      <c r="F29" s="118">
        <v>0</v>
      </c>
      <c r="G29" s="118">
        <v>0</v>
      </c>
      <c r="H29" s="117">
        <f t="shared" si="6"/>
        <v>30533915.169443127</v>
      </c>
      <c r="I29" s="119">
        <f t="shared" si="1"/>
        <v>9.1230636010002401E-4</v>
      </c>
      <c r="J29" s="127"/>
      <c r="K29" s="101">
        <f t="shared" si="4"/>
        <v>17</v>
      </c>
      <c r="L29" s="115" t="s">
        <v>89</v>
      </c>
      <c r="M29" s="116">
        <f>[1]Jigawa!$S$16</f>
        <v>29456929.242429368</v>
      </c>
      <c r="N29" s="117">
        <v>0</v>
      </c>
      <c r="O29" s="118">
        <v>0</v>
      </c>
      <c r="P29" s="118">
        <v>0</v>
      </c>
      <c r="Q29" s="118">
        <v>0</v>
      </c>
      <c r="R29" s="121">
        <f t="shared" si="0"/>
        <v>29456929.242429368</v>
      </c>
      <c r="V29" s="122">
        <f t="shared" si="5"/>
        <v>17</v>
      </c>
      <c r="W29" s="122" t="s">
        <v>89</v>
      </c>
      <c r="X29" s="123">
        <v>27611046.364985004</v>
      </c>
      <c r="Y29" s="124">
        <v>0</v>
      </c>
      <c r="Z29" s="125">
        <v>0</v>
      </c>
      <c r="AA29" s="125">
        <v>0</v>
      </c>
      <c r="AB29" s="125">
        <v>0</v>
      </c>
      <c r="AC29" s="124">
        <f t="shared" si="2"/>
        <v>27611046.364985004</v>
      </c>
    </row>
    <row r="30" spans="1:29" ht="30.75" customHeight="1" x14ac:dyDescent="0.25">
      <c r="A30" s="101">
        <f t="shared" si="3"/>
        <v>18</v>
      </c>
      <c r="B30" s="102" t="s">
        <v>90</v>
      </c>
      <c r="C30" s="103">
        <v>545825596.15509391</v>
      </c>
      <c r="D30" s="104">
        <v>0</v>
      </c>
      <c r="E30" s="104">
        <v>13678734.1</v>
      </c>
      <c r="F30" s="104">
        <v>0</v>
      </c>
      <c r="G30" s="104">
        <v>0</v>
      </c>
      <c r="H30" s="104">
        <f t="shared" si="6"/>
        <v>559504330.25509393</v>
      </c>
      <c r="I30" s="105">
        <f t="shared" si="1"/>
        <v>1.6717127697598689E-2</v>
      </c>
      <c r="J30" s="127"/>
      <c r="K30" s="106">
        <f t="shared" si="4"/>
        <v>18</v>
      </c>
      <c r="L30" s="107" t="s">
        <v>90</v>
      </c>
      <c r="M30" s="109">
        <v>582324014.34000003</v>
      </c>
      <c r="N30" s="109">
        <v>0</v>
      </c>
      <c r="O30" s="109">
        <v>12798853.5</v>
      </c>
      <c r="P30" s="109">
        <v>0</v>
      </c>
      <c r="Q30" s="109">
        <v>0</v>
      </c>
      <c r="R30" s="110">
        <f t="shared" si="0"/>
        <v>595122867.84000003</v>
      </c>
      <c r="V30" s="112">
        <f t="shared" si="5"/>
        <v>18</v>
      </c>
      <c r="W30" s="112" t="s">
        <v>90</v>
      </c>
      <c r="X30" s="114">
        <v>573977365.67570496</v>
      </c>
      <c r="Y30" s="114">
        <v>0</v>
      </c>
      <c r="Z30" s="114">
        <v>12798853.5</v>
      </c>
      <c r="AA30" s="114">
        <v>0</v>
      </c>
      <c r="AB30" s="114">
        <v>0</v>
      </c>
      <c r="AC30" s="114">
        <f t="shared" si="2"/>
        <v>586776219.17570496</v>
      </c>
    </row>
    <row r="31" spans="1:29" ht="30.75" customHeight="1" x14ac:dyDescent="0.25">
      <c r="A31" s="101">
        <f t="shared" si="3"/>
        <v>19</v>
      </c>
      <c r="B31" s="115" t="s">
        <v>91</v>
      </c>
      <c r="C31" s="116">
        <v>64110438.930397913</v>
      </c>
      <c r="D31" s="116">
        <v>3568168.5196021064</v>
      </c>
      <c r="E31" s="118">
        <v>0</v>
      </c>
      <c r="F31" s="118">
        <v>0</v>
      </c>
      <c r="G31" s="118">
        <v>0</v>
      </c>
      <c r="H31" s="117">
        <f t="shared" si="6"/>
        <v>67678607.450000018</v>
      </c>
      <c r="I31" s="119">
        <f t="shared" si="1"/>
        <v>2.0221325590482394E-3</v>
      </c>
      <c r="J31" s="127"/>
      <c r="K31" s="101">
        <f t="shared" si="4"/>
        <v>19</v>
      </c>
      <c r="L31" s="115" t="s">
        <v>91</v>
      </c>
      <c r="M31" s="116">
        <v>110866692.27</v>
      </c>
      <c r="N31" s="117">
        <v>3369600</v>
      </c>
      <c r="O31" s="118">
        <v>0</v>
      </c>
      <c r="P31" s="118"/>
      <c r="Q31" s="118">
        <v>0</v>
      </c>
      <c r="R31" s="121">
        <f t="shared" si="0"/>
        <v>114236292.27</v>
      </c>
      <c r="V31" s="122">
        <f t="shared" si="5"/>
        <v>19</v>
      </c>
      <c r="W31" s="122" t="s">
        <v>91</v>
      </c>
      <c r="X31" s="123">
        <v>102669320.346108</v>
      </c>
      <c r="Y31" s="124">
        <f>3116703+3636153.5</f>
        <v>6752856.5</v>
      </c>
      <c r="Z31" s="125">
        <v>0</v>
      </c>
      <c r="AA31" s="125">
        <v>0</v>
      </c>
      <c r="AB31" s="125">
        <v>0</v>
      </c>
      <c r="AC31" s="124">
        <f t="shared" si="2"/>
        <v>109422176.846108</v>
      </c>
    </row>
    <row r="32" spans="1:29" ht="30.75" customHeight="1" x14ac:dyDescent="0.25">
      <c r="A32" s="101">
        <f t="shared" si="3"/>
        <v>20</v>
      </c>
      <c r="B32" s="102" t="s">
        <v>92</v>
      </c>
      <c r="C32" s="103">
        <v>55354184.754945479</v>
      </c>
      <c r="D32" s="104">
        <v>0</v>
      </c>
      <c r="E32" s="104">
        <v>0</v>
      </c>
      <c r="F32" s="104">
        <v>0</v>
      </c>
      <c r="G32" s="104">
        <v>0</v>
      </c>
      <c r="H32" s="104">
        <f t="shared" si="6"/>
        <v>55354184.754945479</v>
      </c>
      <c r="I32" s="105">
        <f t="shared" si="1"/>
        <v>1.6538977897150411E-3</v>
      </c>
      <c r="J32" s="127"/>
      <c r="K32" s="106">
        <f t="shared" si="4"/>
        <v>20</v>
      </c>
      <c r="L32" s="107" t="s">
        <v>92</v>
      </c>
      <c r="M32" s="108">
        <f>[1]Katsina!$S$22</f>
        <v>60007294.840459183</v>
      </c>
      <c r="N32" s="109">
        <v>0</v>
      </c>
      <c r="O32" s="109">
        <v>0</v>
      </c>
      <c r="P32" s="109">
        <v>0</v>
      </c>
      <c r="Q32" s="109">
        <v>0</v>
      </c>
      <c r="R32" s="110">
        <f t="shared" si="0"/>
        <v>60007294.840459183</v>
      </c>
      <c r="V32" s="112">
        <f t="shared" si="5"/>
        <v>20</v>
      </c>
      <c r="W32" s="112" t="s">
        <v>92</v>
      </c>
      <c r="X32" s="113">
        <v>52188176.853547603</v>
      </c>
      <c r="Y32" s="114">
        <v>3636153.5</v>
      </c>
      <c r="Z32" s="114">
        <v>0</v>
      </c>
      <c r="AA32" s="114">
        <v>0</v>
      </c>
      <c r="AB32" s="114">
        <v>0</v>
      </c>
      <c r="AC32" s="114">
        <f t="shared" si="2"/>
        <v>55824330.353547603</v>
      </c>
    </row>
    <row r="33" spans="1:29" ht="30.75" customHeight="1" x14ac:dyDescent="0.25">
      <c r="A33" s="101">
        <f t="shared" si="3"/>
        <v>21</v>
      </c>
      <c r="B33" s="115" t="s">
        <v>93</v>
      </c>
      <c r="C33" s="116">
        <v>43259581.773093291</v>
      </c>
      <c r="D33" s="117">
        <v>0</v>
      </c>
      <c r="E33" s="118">
        <v>0</v>
      </c>
      <c r="F33" s="118">
        <v>0</v>
      </c>
      <c r="G33" s="118">
        <v>0</v>
      </c>
      <c r="H33" s="117">
        <f t="shared" si="6"/>
        <v>43259581.773093291</v>
      </c>
      <c r="I33" s="119">
        <f t="shared" si="1"/>
        <v>1.2925296794678905E-3</v>
      </c>
      <c r="J33" s="127"/>
      <c r="K33" s="101">
        <f t="shared" si="4"/>
        <v>21</v>
      </c>
      <c r="L33" s="115" t="s">
        <v>93</v>
      </c>
      <c r="M33" s="116">
        <f>[1]Kebbi!$S$21</f>
        <v>45502202.909142785</v>
      </c>
      <c r="N33" s="117">
        <v>0</v>
      </c>
      <c r="O33" s="118">
        <v>0</v>
      </c>
      <c r="P33" s="118">
        <v>0</v>
      </c>
      <c r="Q33" s="118">
        <v>0</v>
      </c>
      <c r="R33" s="121">
        <f t="shared" si="0"/>
        <v>45502202.909142785</v>
      </c>
      <c r="V33" s="122">
        <f t="shared" si="5"/>
        <v>21</v>
      </c>
      <c r="W33" s="122" t="s">
        <v>93</v>
      </c>
      <c r="X33" s="123">
        <v>38767174.429146498</v>
      </c>
      <c r="Y33" s="124">
        <v>3636153.5</v>
      </c>
      <c r="Z33" s="125">
        <v>0</v>
      </c>
      <c r="AA33" s="125">
        <v>0</v>
      </c>
      <c r="AB33" s="125">
        <v>0</v>
      </c>
      <c r="AC33" s="124">
        <f t="shared" si="2"/>
        <v>42403327.929146498</v>
      </c>
    </row>
    <row r="34" spans="1:29" ht="30.75" customHeight="1" x14ac:dyDescent="0.25">
      <c r="A34" s="101">
        <f t="shared" si="3"/>
        <v>22</v>
      </c>
      <c r="B34" s="102" t="s">
        <v>94</v>
      </c>
      <c r="C34" s="103">
        <v>29536850.651632775</v>
      </c>
      <c r="D34" s="104">
        <v>0</v>
      </c>
      <c r="E34" s="104">
        <v>0</v>
      </c>
      <c r="F34" s="104">
        <v>0</v>
      </c>
      <c r="G34" s="104">
        <v>0</v>
      </c>
      <c r="H34" s="104">
        <f t="shared" si="6"/>
        <v>29536850.651632775</v>
      </c>
      <c r="I34" s="105">
        <f t="shared" si="1"/>
        <v>8.8251560788300213E-4</v>
      </c>
      <c r="J34" s="127"/>
      <c r="K34" s="106">
        <f t="shared" si="4"/>
        <v>22</v>
      </c>
      <c r="L34" s="107" t="s">
        <v>94</v>
      </c>
      <c r="M34" s="108">
        <f>[1]Kogi!$S$19</f>
        <v>55987205.253972054</v>
      </c>
      <c r="N34" s="109">
        <v>0</v>
      </c>
      <c r="O34" s="109">
        <v>0</v>
      </c>
      <c r="P34" s="109">
        <v>0</v>
      </c>
      <c r="Q34" s="109">
        <v>0</v>
      </c>
      <c r="R34" s="110">
        <f t="shared" si="0"/>
        <v>55987205.253972054</v>
      </c>
      <c r="V34" s="112">
        <f t="shared" si="5"/>
        <v>22</v>
      </c>
      <c r="W34" s="112" t="s">
        <v>94</v>
      </c>
      <c r="X34" s="113">
        <v>51193240.485372297</v>
      </c>
      <c r="Y34" s="114">
        <v>3636153.5</v>
      </c>
      <c r="Z34" s="114">
        <v>0</v>
      </c>
      <c r="AA34" s="114">
        <v>0</v>
      </c>
      <c r="AB34" s="114">
        <v>0</v>
      </c>
      <c r="AC34" s="114">
        <f t="shared" si="2"/>
        <v>54829393.985372297</v>
      </c>
    </row>
    <row r="35" spans="1:29" ht="30.75" customHeight="1" x14ac:dyDescent="0.25">
      <c r="A35" s="101">
        <f t="shared" si="3"/>
        <v>23</v>
      </c>
      <c r="B35" s="115" t="s">
        <v>95</v>
      </c>
      <c r="C35" s="116">
        <v>46548574.508502163</v>
      </c>
      <c r="D35" s="117">
        <v>0</v>
      </c>
      <c r="E35" s="118"/>
      <c r="F35" s="118">
        <v>0</v>
      </c>
      <c r="G35" s="118">
        <v>0</v>
      </c>
      <c r="H35" s="117">
        <f t="shared" si="6"/>
        <v>46548574.508502163</v>
      </c>
      <c r="I35" s="119">
        <f t="shared" si="1"/>
        <v>1.3907997170371019E-3</v>
      </c>
      <c r="J35" s="127"/>
      <c r="K35" s="101">
        <f t="shared" si="4"/>
        <v>23</v>
      </c>
      <c r="L35" s="115" t="s">
        <v>95</v>
      </c>
      <c r="M35" s="116">
        <f>[1]Kwara!$S$22</f>
        <v>48868548.631137773</v>
      </c>
      <c r="N35" s="117">
        <v>0</v>
      </c>
      <c r="O35" s="118"/>
      <c r="P35" s="118">
        <v>0</v>
      </c>
      <c r="Q35" s="118">
        <v>0</v>
      </c>
      <c r="R35" s="121">
        <f>M35+N35+O35+P35</f>
        <v>48868548.631137773</v>
      </c>
      <c r="V35" s="122">
        <f t="shared" si="5"/>
        <v>23</v>
      </c>
      <c r="W35" s="122" t="s">
        <v>95</v>
      </c>
      <c r="X35" s="123">
        <v>42300673.470052503</v>
      </c>
      <c r="Y35" s="124">
        <v>3636153.5</v>
      </c>
      <c r="Z35" s="125">
        <v>0</v>
      </c>
      <c r="AA35" s="125">
        <v>0</v>
      </c>
      <c r="AB35" s="125">
        <v>0</v>
      </c>
      <c r="AC35" s="124">
        <f>X35+Y35+Z35+AA35</f>
        <v>45936826.970052503</v>
      </c>
    </row>
    <row r="36" spans="1:29" ht="30.75" customHeight="1" x14ac:dyDescent="0.25">
      <c r="A36" s="101">
        <f t="shared" si="3"/>
        <v>24</v>
      </c>
      <c r="B36" s="102" t="s">
        <v>96</v>
      </c>
      <c r="C36" s="103">
        <v>1174210214.2697439</v>
      </c>
      <c r="D36" s="104">
        <f>20003590+15000000+24000000+17000000+14000000+7300000+2696410+6500000+10000000+10000000+7330000+73444802.03</f>
        <v>207274802.03</v>
      </c>
      <c r="E36" s="104">
        <v>0</v>
      </c>
      <c r="F36" s="104">
        <v>0</v>
      </c>
      <c r="G36" s="104">
        <v>0</v>
      </c>
      <c r="H36" s="104">
        <f t="shared" si="6"/>
        <v>1381485016.2997439</v>
      </c>
      <c r="I36" s="105">
        <f t="shared" si="1"/>
        <v>4.1276644667383726E-2</v>
      </c>
      <c r="J36" s="127"/>
      <c r="K36" s="106">
        <f t="shared" si="4"/>
        <v>24</v>
      </c>
      <c r="L36" s="107" t="s">
        <v>96</v>
      </c>
      <c r="M36" s="109">
        <v>1201231462.26</v>
      </c>
      <c r="N36" s="109">
        <v>132291538.45999999</v>
      </c>
      <c r="O36" s="109">
        <v>0</v>
      </c>
      <c r="P36" s="109"/>
      <c r="Q36" s="109">
        <v>0</v>
      </c>
      <c r="R36" s="110">
        <f>M36+N36+O36+P36</f>
        <v>1333523000.72</v>
      </c>
      <c r="V36" s="112">
        <f t="shared" si="5"/>
        <v>24</v>
      </c>
      <c r="W36" s="112" t="s">
        <v>96</v>
      </c>
      <c r="X36" s="114">
        <v>1142633055.34377</v>
      </c>
      <c r="Y36" s="114">
        <v>132291538.45999999</v>
      </c>
      <c r="Z36" s="114">
        <v>0</v>
      </c>
      <c r="AA36" s="114">
        <v>0</v>
      </c>
      <c r="AB36" s="114">
        <v>0</v>
      </c>
      <c r="AC36" s="114">
        <f>X36+Y36+Z36+AA36</f>
        <v>1274924593.8037701</v>
      </c>
    </row>
    <row r="37" spans="1:29" ht="30.75" customHeight="1" x14ac:dyDescent="0.25">
      <c r="A37" s="101">
        <f t="shared" si="3"/>
        <v>25</v>
      </c>
      <c r="B37" s="115" t="s">
        <v>97</v>
      </c>
      <c r="C37" s="116">
        <v>58478152.180529103</v>
      </c>
      <c r="D37" s="117">
        <v>0</v>
      </c>
      <c r="E37" s="118">
        <v>0</v>
      </c>
      <c r="F37" s="118">
        <v>0</v>
      </c>
      <c r="G37" s="118">
        <v>0</v>
      </c>
      <c r="H37" s="117">
        <f t="shared" si="6"/>
        <v>58478152.180529103</v>
      </c>
      <c r="I37" s="119">
        <f t="shared" si="1"/>
        <v>1.7472371251815062E-3</v>
      </c>
      <c r="J37" s="127"/>
      <c r="K37" s="101">
        <f t="shared" si="4"/>
        <v>25</v>
      </c>
      <c r="L37" s="115" t="s">
        <v>97</v>
      </c>
      <c r="M37" s="116">
        <f>[1]Nassarawa!$S$16</f>
        <v>56876073.682061404</v>
      </c>
      <c r="N37" s="117">
        <v>0</v>
      </c>
      <c r="O37" s="118">
        <v>0</v>
      </c>
      <c r="P37" s="118">
        <v>0</v>
      </c>
      <c r="Q37" s="118">
        <v>0</v>
      </c>
      <c r="R37" s="121">
        <f t="shared" si="0"/>
        <v>56876073.682061404</v>
      </c>
      <c r="V37" s="122">
        <f t="shared" si="5"/>
        <v>25</v>
      </c>
      <c r="W37" s="122" t="s">
        <v>97</v>
      </c>
      <c r="X37" s="123">
        <v>53718866.75510633</v>
      </c>
      <c r="Y37" s="124">
        <v>0</v>
      </c>
      <c r="Z37" s="125">
        <v>0</v>
      </c>
      <c r="AA37" s="125">
        <v>0</v>
      </c>
      <c r="AB37" s="125">
        <v>0</v>
      </c>
      <c r="AC37" s="124">
        <f t="shared" si="2"/>
        <v>53718866.75510633</v>
      </c>
    </row>
    <row r="38" spans="1:29" ht="30.75" customHeight="1" x14ac:dyDescent="0.25">
      <c r="A38" s="101">
        <f t="shared" si="3"/>
        <v>26</v>
      </c>
      <c r="B38" s="102" t="s">
        <v>98</v>
      </c>
      <c r="C38" s="103">
        <v>57879252.710000001</v>
      </c>
      <c r="D38" s="104">
        <v>12500000</v>
      </c>
      <c r="E38" s="104"/>
      <c r="F38" s="104">
        <v>0</v>
      </c>
      <c r="G38" s="104">
        <v>0</v>
      </c>
      <c r="H38" s="104">
        <f>C38+D38+E38+F38+G38</f>
        <v>70379252.710000008</v>
      </c>
      <c r="I38" s="105">
        <f t="shared" si="1"/>
        <v>2.1028236801638716E-3</v>
      </c>
      <c r="J38" s="129"/>
      <c r="K38" s="106">
        <f t="shared" si="4"/>
        <v>26</v>
      </c>
      <c r="L38" s="107" t="s">
        <v>98</v>
      </c>
      <c r="M38" s="108">
        <v>60111596.25</v>
      </c>
      <c r="N38" s="109">
        <v>12500000</v>
      </c>
      <c r="O38" s="109">
        <v>0</v>
      </c>
      <c r="P38" s="109"/>
      <c r="Q38" s="109">
        <v>0</v>
      </c>
      <c r="R38" s="110">
        <f t="shared" si="0"/>
        <v>72611596.25</v>
      </c>
      <c r="V38" s="112">
        <f t="shared" si="5"/>
        <v>26</v>
      </c>
      <c r="W38" s="112" t="s">
        <v>98</v>
      </c>
      <c r="X38" s="113">
        <v>57470197.316452101</v>
      </c>
      <c r="Y38" s="114">
        <v>11795988.98</v>
      </c>
      <c r="Z38" s="114">
        <v>0</v>
      </c>
      <c r="AA38" s="114">
        <v>0</v>
      </c>
      <c r="AB38" s="114">
        <v>0</v>
      </c>
      <c r="AC38" s="114">
        <f t="shared" si="2"/>
        <v>69266186.296452105</v>
      </c>
    </row>
    <row r="39" spans="1:29" ht="30.75" customHeight="1" x14ac:dyDescent="0.25">
      <c r="A39" s="101">
        <f t="shared" si="3"/>
        <v>27</v>
      </c>
      <c r="B39" s="115" t="s">
        <v>99</v>
      </c>
      <c r="C39" s="116">
        <v>83189765.920642838</v>
      </c>
      <c r="D39" s="117">
        <v>20462063.579999998</v>
      </c>
      <c r="E39" s="118">
        <v>0</v>
      </c>
      <c r="F39" s="118">
        <v>0</v>
      </c>
      <c r="G39" s="118">
        <v>0</v>
      </c>
      <c r="H39" s="117">
        <f t="shared" si="6"/>
        <v>103651829.50064284</v>
      </c>
      <c r="I39" s="119">
        <f t="shared" si="1"/>
        <v>3.0969570317033266E-3</v>
      </c>
      <c r="J39" s="129"/>
      <c r="K39" s="101">
        <f t="shared" si="4"/>
        <v>27</v>
      </c>
      <c r="L39" s="115" t="s">
        <v>99</v>
      </c>
      <c r="M39" s="117">
        <v>115292486.65000001</v>
      </c>
      <c r="N39" s="117">
        <v>5000000</v>
      </c>
      <c r="O39" s="118">
        <v>0</v>
      </c>
      <c r="P39" s="118"/>
      <c r="Q39" s="118">
        <v>0</v>
      </c>
      <c r="R39" s="121">
        <f t="shared" si="0"/>
        <v>120292486.65000001</v>
      </c>
      <c r="V39" s="122">
        <f t="shared" si="5"/>
        <v>27</v>
      </c>
      <c r="W39" s="122" t="s">
        <v>99</v>
      </c>
      <c r="X39" s="124">
        <v>91112140.269999996</v>
      </c>
      <c r="Y39" s="124">
        <v>31619257.690000001</v>
      </c>
      <c r="Z39" s="124">
        <v>0</v>
      </c>
      <c r="AA39" s="124">
        <v>0</v>
      </c>
      <c r="AB39" s="124">
        <v>0</v>
      </c>
      <c r="AC39" s="124">
        <f t="shared" si="2"/>
        <v>122731397.95999999</v>
      </c>
    </row>
    <row r="40" spans="1:29" ht="30.75" customHeight="1" x14ac:dyDescent="0.25">
      <c r="A40" s="101">
        <f t="shared" si="3"/>
        <v>28</v>
      </c>
      <c r="B40" s="102" t="s">
        <v>100</v>
      </c>
      <c r="C40" s="103">
        <v>80950561.058354035</v>
      </c>
      <c r="D40" s="104">
        <v>5000000</v>
      </c>
      <c r="E40" s="104">
        <v>0</v>
      </c>
      <c r="F40" s="104">
        <v>0</v>
      </c>
      <c r="G40" s="104">
        <v>0</v>
      </c>
      <c r="H40" s="104">
        <f t="shared" si="6"/>
        <v>85950561.058354035</v>
      </c>
      <c r="I40" s="105">
        <f t="shared" si="1"/>
        <v>2.5680703923018047E-3</v>
      </c>
      <c r="J40" s="129"/>
      <c r="K40" s="106">
        <f t="shared" si="4"/>
        <v>28</v>
      </c>
      <c r="L40" s="107" t="s">
        <v>100</v>
      </c>
      <c r="M40" s="108">
        <v>82671377.950000003</v>
      </c>
      <c r="N40" s="109">
        <v>5000000</v>
      </c>
      <c r="O40" s="109">
        <v>0</v>
      </c>
      <c r="P40" s="131"/>
      <c r="Q40" s="109">
        <v>0</v>
      </c>
      <c r="R40" s="110">
        <f t="shared" si="0"/>
        <v>87671377.950000003</v>
      </c>
      <c r="V40" s="112">
        <f t="shared" si="5"/>
        <v>28</v>
      </c>
      <c r="W40" s="112" t="s">
        <v>100</v>
      </c>
      <c r="X40" s="113">
        <v>84472844.2469396</v>
      </c>
      <c r="Y40" s="114">
        <f>5000000+3636153.5</f>
        <v>8636153.5</v>
      </c>
      <c r="Z40" s="114">
        <v>0</v>
      </c>
      <c r="AA40" s="114">
        <v>0</v>
      </c>
      <c r="AB40" s="114">
        <v>0</v>
      </c>
      <c r="AC40" s="114">
        <f t="shared" si="2"/>
        <v>93108997.7469396</v>
      </c>
    </row>
    <row r="41" spans="1:29" ht="30.75" customHeight="1" x14ac:dyDescent="0.25">
      <c r="A41" s="101">
        <f t="shared" si="3"/>
        <v>29</v>
      </c>
      <c r="B41" s="115" t="s">
        <v>101</v>
      </c>
      <c r="C41" s="116">
        <v>83257465.985084742</v>
      </c>
      <c r="D41" s="132">
        <f>6950000+5295988.98+0.02</f>
        <v>12245989</v>
      </c>
      <c r="E41" s="118">
        <v>0</v>
      </c>
      <c r="F41" s="118">
        <v>0</v>
      </c>
      <c r="G41" s="118">
        <v>0</v>
      </c>
      <c r="H41" s="117">
        <f t="shared" si="6"/>
        <v>95503454.985084742</v>
      </c>
      <c r="I41" s="119">
        <f t="shared" si="1"/>
        <v>2.8534961504580675E-3</v>
      </c>
      <c r="J41" s="129"/>
      <c r="K41" s="101">
        <f t="shared" si="4"/>
        <v>29</v>
      </c>
      <c r="L41" s="115" t="s">
        <v>101</v>
      </c>
      <c r="M41" s="118">
        <v>87733113.574079126</v>
      </c>
      <c r="N41" s="117">
        <f>6950000+5295988.98+0.02</f>
        <v>12245989</v>
      </c>
      <c r="O41" s="118">
        <v>0</v>
      </c>
      <c r="P41" s="118"/>
      <c r="Q41" s="118">
        <v>0</v>
      </c>
      <c r="R41" s="121">
        <f t="shared" si="0"/>
        <v>99979102.574079126</v>
      </c>
      <c r="V41" s="122">
        <f t="shared" si="5"/>
        <v>29</v>
      </c>
      <c r="W41" s="122" t="s">
        <v>101</v>
      </c>
      <c r="X41" s="123">
        <v>73979708.580709994</v>
      </c>
      <c r="Y41" s="124">
        <v>12245988.98</v>
      </c>
      <c r="Z41" s="125">
        <v>0</v>
      </c>
      <c r="AA41" s="125">
        <v>0</v>
      </c>
      <c r="AB41" s="125">
        <v>0</v>
      </c>
      <c r="AC41" s="124">
        <f t="shared" si="2"/>
        <v>86225697.560709998</v>
      </c>
    </row>
    <row r="42" spans="1:29" ht="30.75" customHeight="1" x14ac:dyDescent="0.25">
      <c r="A42" s="101">
        <f t="shared" si="3"/>
        <v>30</v>
      </c>
      <c r="B42" s="102" t="s">
        <v>102</v>
      </c>
      <c r="C42" s="103">
        <v>87734392.650490791</v>
      </c>
      <c r="D42" s="104">
        <v>0</v>
      </c>
      <c r="E42" s="104">
        <v>0</v>
      </c>
      <c r="F42" s="104">
        <v>0</v>
      </c>
      <c r="G42" s="104">
        <v>0</v>
      </c>
      <c r="H42" s="104">
        <f t="shared" si="6"/>
        <v>87734392.650490791</v>
      </c>
      <c r="I42" s="105">
        <f t="shared" si="1"/>
        <v>2.6213685330028157E-3</v>
      </c>
      <c r="J42" s="129"/>
      <c r="K42" s="106">
        <f t="shared" si="4"/>
        <v>30</v>
      </c>
      <c r="L42" s="107" t="s">
        <v>102</v>
      </c>
      <c r="M42" s="108">
        <f>[1]Oyo!$S$26</f>
        <v>85267618.512042746</v>
      </c>
      <c r="N42" s="109">
        <v>0</v>
      </c>
      <c r="O42" s="109">
        <v>0</v>
      </c>
      <c r="P42" s="109">
        <v>0</v>
      </c>
      <c r="Q42" s="109">
        <v>0</v>
      </c>
      <c r="R42" s="110">
        <f t="shared" si="0"/>
        <v>85267618.512042746</v>
      </c>
      <c r="V42" s="112">
        <f t="shared" si="5"/>
        <v>30</v>
      </c>
      <c r="W42" s="112" t="s">
        <v>102</v>
      </c>
      <c r="X42" s="113">
        <v>73333355.010165095</v>
      </c>
      <c r="Y42" s="114">
        <v>3636153.5</v>
      </c>
      <c r="Z42" s="114">
        <v>0</v>
      </c>
      <c r="AA42" s="114">
        <v>0</v>
      </c>
      <c r="AB42" s="114">
        <v>0</v>
      </c>
      <c r="AC42" s="114">
        <f t="shared" si="2"/>
        <v>76969508.510165095</v>
      </c>
    </row>
    <row r="43" spans="1:29" ht="30.75" customHeight="1" x14ac:dyDescent="0.25">
      <c r="A43" s="101">
        <f t="shared" si="3"/>
        <v>31</v>
      </c>
      <c r="B43" s="115" t="s">
        <v>103</v>
      </c>
      <c r="C43" s="116">
        <v>27760937.030000001</v>
      </c>
      <c r="D43" s="117">
        <v>5000000</v>
      </c>
      <c r="E43" s="118">
        <v>0</v>
      </c>
      <c r="F43" s="118">
        <v>0</v>
      </c>
      <c r="G43" s="118">
        <v>0</v>
      </c>
      <c r="H43" s="117">
        <f t="shared" si="6"/>
        <v>32760937.030000001</v>
      </c>
      <c r="I43" s="119">
        <f t="shared" si="1"/>
        <v>9.78846343465835E-4</v>
      </c>
      <c r="J43" s="129"/>
      <c r="K43" s="101">
        <f t="shared" si="4"/>
        <v>31</v>
      </c>
      <c r="L43" s="115" t="s">
        <v>103</v>
      </c>
      <c r="M43" s="116">
        <v>30682283.68</v>
      </c>
      <c r="N43" s="117">
        <v>5000000</v>
      </c>
      <c r="O43" s="118">
        <v>0</v>
      </c>
      <c r="P43" s="118"/>
      <c r="Q43" s="118">
        <v>0</v>
      </c>
      <c r="R43" s="121">
        <f t="shared" si="0"/>
        <v>35682283.68</v>
      </c>
      <c r="V43" s="122">
        <f t="shared" si="5"/>
        <v>31</v>
      </c>
      <c r="W43" s="122" t="s">
        <v>103</v>
      </c>
      <c r="X43" s="123">
        <v>25099774.306045599</v>
      </c>
      <c r="Y43" s="124">
        <f>5000000+3636153.5</f>
        <v>8636153.5</v>
      </c>
      <c r="Z43" s="125">
        <v>0</v>
      </c>
      <c r="AA43" s="125">
        <v>0</v>
      </c>
      <c r="AB43" s="125">
        <v>0</v>
      </c>
      <c r="AC43" s="124">
        <f t="shared" si="2"/>
        <v>33735927.806045599</v>
      </c>
    </row>
    <row r="44" spans="1:29" ht="30.75" customHeight="1" x14ac:dyDescent="0.25">
      <c r="A44" s="101">
        <f t="shared" si="3"/>
        <v>32</v>
      </c>
      <c r="B44" s="102" t="s">
        <v>104</v>
      </c>
      <c r="C44" s="103">
        <v>86368605.541284859</v>
      </c>
      <c r="D44" s="104">
        <v>0</v>
      </c>
      <c r="E44" s="104">
        <v>0</v>
      </c>
      <c r="F44" s="104">
        <v>0</v>
      </c>
      <c r="G44" s="104">
        <v>0</v>
      </c>
      <c r="H44" s="104">
        <f t="shared" si="6"/>
        <v>86368605.541284859</v>
      </c>
      <c r="I44" s="105">
        <f t="shared" si="1"/>
        <v>2.5805609176231103E-3</v>
      </c>
      <c r="J44" s="129"/>
      <c r="K44" s="106">
        <f t="shared" si="4"/>
        <v>32</v>
      </c>
      <c r="L44" s="107" t="s">
        <v>104</v>
      </c>
      <c r="M44" s="108">
        <f>[1]Rivers!$S$17</f>
        <v>147779956.84551093</v>
      </c>
      <c r="N44" s="109">
        <v>0</v>
      </c>
      <c r="O44" s="109">
        <v>0</v>
      </c>
      <c r="P44" s="109">
        <v>0</v>
      </c>
      <c r="Q44" s="109">
        <v>0</v>
      </c>
      <c r="R44" s="110">
        <f t="shared" si="0"/>
        <v>147779956.84551093</v>
      </c>
      <c r="V44" s="112">
        <f t="shared" si="5"/>
        <v>32</v>
      </c>
      <c r="W44" s="112" t="s">
        <v>104</v>
      </c>
      <c r="X44" s="113">
        <v>140177828.94692519</v>
      </c>
      <c r="Y44" s="114">
        <v>0</v>
      </c>
      <c r="Z44" s="114">
        <v>0</v>
      </c>
      <c r="AA44" s="114">
        <v>0</v>
      </c>
      <c r="AB44" s="114">
        <v>0</v>
      </c>
      <c r="AC44" s="114">
        <f t="shared" si="2"/>
        <v>140177828.94692519</v>
      </c>
    </row>
    <row r="45" spans="1:29" ht="30.75" customHeight="1" x14ac:dyDescent="0.25">
      <c r="A45" s="101">
        <f t="shared" si="3"/>
        <v>33</v>
      </c>
      <c r="B45" s="115" t="s">
        <v>105</v>
      </c>
      <c r="C45" s="116">
        <v>37155891.269999996</v>
      </c>
      <c r="D45" s="117">
        <v>0</v>
      </c>
      <c r="E45" s="118">
        <v>0</v>
      </c>
      <c r="F45" s="118">
        <v>0</v>
      </c>
      <c r="G45" s="118">
        <v>0</v>
      </c>
      <c r="H45" s="117">
        <f t="shared" si="6"/>
        <v>37155891.269999996</v>
      </c>
      <c r="I45" s="119">
        <f t="shared" si="1"/>
        <v>1.1101608075052556E-3</v>
      </c>
      <c r="J45" s="127"/>
      <c r="K45" s="101">
        <f t="shared" si="4"/>
        <v>33</v>
      </c>
      <c r="L45" s="115" t="s">
        <v>105</v>
      </c>
      <c r="M45" s="116">
        <f>[1]Sokoto!$S$20</f>
        <v>39721872.704435252</v>
      </c>
      <c r="N45" s="117">
        <v>0</v>
      </c>
      <c r="O45" s="118">
        <v>0</v>
      </c>
      <c r="P45" s="118">
        <v>0</v>
      </c>
      <c r="Q45" s="118">
        <v>0</v>
      </c>
      <c r="R45" s="121">
        <f t="shared" si="0"/>
        <v>39721872.704435252</v>
      </c>
      <c r="V45" s="122">
        <f t="shared" si="5"/>
        <v>33</v>
      </c>
      <c r="W45" s="122" t="s">
        <v>105</v>
      </c>
      <c r="X45" s="123">
        <v>33491208.0814275</v>
      </c>
      <c r="Y45" s="124">
        <v>3636153.5</v>
      </c>
      <c r="Z45" s="125">
        <v>0</v>
      </c>
      <c r="AA45" s="125">
        <v>0</v>
      </c>
      <c r="AB45" s="125">
        <v>0</v>
      </c>
      <c r="AC45" s="124">
        <f t="shared" si="2"/>
        <v>37127361.5814275</v>
      </c>
    </row>
    <row r="46" spans="1:29" ht="30.75" customHeight="1" x14ac:dyDescent="0.25">
      <c r="A46" s="101">
        <f t="shared" si="3"/>
        <v>34</v>
      </c>
      <c r="B46" s="102" t="s">
        <v>106</v>
      </c>
      <c r="C46" s="103">
        <v>20596493.940000001</v>
      </c>
      <c r="D46" s="104">
        <v>0</v>
      </c>
      <c r="E46" s="104">
        <v>0</v>
      </c>
      <c r="F46" s="104">
        <v>0</v>
      </c>
      <c r="G46" s="104">
        <v>0</v>
      </c>
      <c r="H46" s="104">
        <f t="shared" si="6"/>
        <v>20596493.940000001</v>
      </c>
      <c r="I46" s="105">
        <f t="shared" si="1"/>
        <v>6.1539151834770424E-4</v>
      </c>
      <c r="J46" s="126"/>
      <c r="K46" s="106">
        <f t="shared" si="4"/>
        <v>34</v>
      </c>
      <c r="L46" s="107" t="s">
        <v>106</v>
      </c>
      <c r="M46" s="108">
        <f>[1]Taraba!$S$16</f>
        <v>23544189.830000002</v>
      </c>
      <c r="N46" s="109">
        <v>0</v>
      </c>
      <c r="O46" s="109">
        <v>0</v>
      </c>
      <c r="P46" s="109">
        <v>0</v>
      </c>
      <c r="Q46" s="109">
        <v>0</v>
      </c>
      <c r="R46" s="110">
        <f t="shared" si="0"/>
        <v>23544189.830000002</v>
      </c>
      <c r="V46" s="112">
        <f t="shared" si="5"/>
        <v>34</v>
      </c>
      <c r="W46" s="112" t="s">
        <v>106</v>
      </c>
      <c r="X46" s="113">
        <v>22280666.870579999</v>
      </c>
      <c r="Y46" s="114">
        <v>0</v>
      </c>
      <c r="Z46" s="114">
        <v>0</v>
      </c>
      <c r="AA46" s="114">
        <v>0</v>
      </c>
      <c r="AB46" s="114">
        <v>0</v>
      </c>
      <c r="AC46" s="114">
        <v>22280666.870579999</v>
      </c>
    </row>
    <row r="47" spans="1:29" ht="30.75" customHeight="1" x14ac:dyDescent="0.25">
      <c r="A47" s="101">
        <f t="shared" si="3"/>
        <v>35</v>
      </c>
      <c r="B47" s="115" t="s">
        <v>107</v>
      </c>
      <c r="C47" s="116">
        <v>25819476.850746885</v>
      </c>
      <c r="D47" s="117">
        <v>0</v>
      </c>
      <c r="E47" s="118">
        <v>0</v>
      </c>
      <c r="F47" s="118">
        <v>0</v>
      </c>
      <c r="G47" s="118">
        <v>0</v>
      </c>
      <c r="H47" s="117">
        <f t="shared" si="6"/>
        <v>25819476.850746885</v>
      </c>
      <c r="I47" s="119">
        <f t="shared" si="1"/>
        <v>7.7144620382533537E-4</v>
      </c>
      <c r="J47" s="126"/>
      <c r="K47" s="101">
        <f t="shared" si="4"/>
        <v>35</v>
      </c>
      <c r="L47" s="115" t="s">
        <v>107</v>
      </c>
      <c r="M47" s="116">
        <f>[1]Yobe!$S$14</f>
        <v>24757878.319981467</v>
      </c>
      <c r="N47" s="117">
        <v>0</v>
      </c>
      <c r="O47" s="118">
        <v>0</v>
      </c>
      <c r="P47" s="118">
        <v>0</v>
      </c>
      <c r="Q47" s="118">
        <v>0</v>
      </c>
      <c r="R47" s="121">
        <f t="shared" si="0"/>
        <v>24757878.319981467</v>
      </c>
      <c r="V47" s="122">
        <f t="shared" si="5"/>
        <v>35</v>
      </c>
      <c r="W47" s="122" t="s">
        <v>107</v>
      </c>
      <c r="X47" s="123">
        <v>23092303.10396181</v>
      </c>
      <c r="Y47" s="124">
        <v>0</v>
      </c>
      <c r="Z47" s="125">
        <v>0</v>
      </c>
      <c r="AA47" s="125">
        <v>0</v>
      </c>
      <c r="AB47" s="125">
        <v>0</v>
      </c>
      <c r="AC47" s="124">
        <f t="shared" si="2"/>
        <v>23092303.10396181</v>
      </c>
    </row>
    <row r="48" spans="1:29" ht="30.75" customHeight="1" x14ac:dyDescent="0.25">
      <c r="A48" s="101">
        <f t="shared" si="3"/>
        <v>36</v>
      </c>
      <c r="B48" s="102" t="s">
        <v>108</v>
      </c>
      <c r="C48" s="103">
        <v>32017205.796290409</v>
      </c>
      <c r="D48" s="104">
        <v>0</v>
      </c>
      <c r="E48" s="104">
        <v>0</v>
      </c>
      <c r="F48" s="104">
        <v>0</v>
      </c>
      <c r="G48" s="104">
        <v>0</v>
      </c>
      <c r="H48" s="104">
        <f t="shared" si="6"/>
        <v>32017205.796290409</v>
      </c>
      <c r="I48" s="105">
        <f t="shared" si="1"/>
        <v>9.5662479962014689E-4</v>
      </c>
      <c r="J48" s="126"/>
      <c r="K48" s="106">
        <f t="shared" si="4"/>
        <v>36</v>
      </c>
      <c r="L48" s="107" t="s">
        <v>108</v>
      </c>
      <c r="M48" s="108">
        <v>31003814.539999999</v>
      </c>
      <c r="N48" s="109">
        <v>0</v>
      </c>
      <c r="O48" s="109">
        <v>0</v>
      </c>
      <c r="P48" s="109">
        <v>0</v>
      </c>
      <c r="Q48" s="109">
        <v>0</v>
      </c>
      <c r="R48" s="110">
        <v>31003814.539999999</v>
      </c>
      <c r="V48" s="112">
        <f t="shared" si="5"/>
        <v>36</v>
      </c>
      <c r="W48" s="112" t="s">
        <v>108</v>
      </c>
      <c r="X48" s="113">
        <v>29328442.103982501</v>
      </c>
      <c r="Y48" s="114">
        <v>0</v>
      </c>
      <c r="Z48" s="114">
        <v>0</v>
      </c>
      <c r="AA48" s="114">
        <v>0</v>
      </c>
      <c r="AB48" s="114">
        <v>0</v>
      </c>
      <c r="AC48" s="114">
        <v>29328442.103982501</v>
      </c>
    </row>
    <row r="49" spans="1:29" ht="30.75" customHeight="1" x14ac:dyDescent="0.25">
      <c r="A49" s="101">
        <f t="shared" si="3"/>
        <v>37</v>
      </c>
      <c r="B49" s="115" t="s">
        <v>57</v>
      </c>
      <c r="C49" s="116">
        <v>29455126.360000007</v>
      </c>
      <c r="D49" s="117">
        <v>0</v>
      </c>
      <c r="E49" s="118">
        <v>0</v>
      </c>
      <c r="F49" s="118">
        <v>0</v>
      </c>
      <c r="G49" s="118">
        <v>0</v>
      </c>
      <c r="H49" s="117">
        <f t="shared" si="6"/>
        <v>29455126.360000007</v>
      </c>
      <c r="I49" s="119">
        <f t="shared" si="1"/>
        <v>8.800738119122759E-4</v>
      </c>
      <c r="J49" s="133"/>
      <c r="K49" s="101">
        <f t="shared" si="4"/>
        <v>37</v>
      </c>
      <c r="L49" s="115" t="s">
        <v>57</v>
      </c>
      <c r="M49" s="116">
        <v>27770992.98</v>
      </c>
      <c r="N49" s="117">
        <v>0</v>
      </c>
      <c r="O49" s="118">
        <v>0</v>
      </c>
      <c r="P49" s="118">
        <v>0</v>
      </c>
      <c r="Q49" s="118">
        <v>0</v>
      </c>
      <c r="R49" s="121">
        <f t="shared" si="0"/>
        <v>27770992.98</v>
      </c>
      <c r="V49" s="122">
        <f t="shared" si="5"/>
        <v>37</v>
      </c>
      <c r="W49" s="122" t="s">
        <v>57</v>
      </c>
      <c r="X49" s="123">
        <v>25378414.480494</v>
      </c>
      <c r="Y49" s="124">
        <v>0</v>
      </c>
      <c r="Z49" s="125">
        <v>0</v>
      </c>
      <c r="AA49" s="125">
        <v>0</v>
      </c>
      <c r="AB49" s="125">
        <v>0</v>
      </c>
      <c r="AC49" s="124">
        <f t="shared" si="2"/>
        <v>25378414.480494</v>
      </c>
    </row>
    <row r="50" spans="1:29" ht="30.75" customHeight="1" thickBot="1" x14ac:dyDescent="0.35">
      <c r="A50" s="134"/>
      <c r="B50" s="135" t="s">
        <v>109</v>
      </c>
      <c r="C50" s="136">
        <f>SUM(C12:C49)</f>
        <v>4158417526.1594534</v>
      </c>
      <c r="D50" s="136">
        <f>SUM(D12:D48)</f>
        <v>362598937.83670956</v>
      </c>
      <c r="E50" s="137">
        <f>E21+E30</f>
        <v>32137083.259999998</v>
      </c>
      <c r="F50" s="137">
        <f>F21+F30</f>
        <v>0</v>
      </c>
      <c r="G50" s="138">
        <v>0</v>
      </c>
      <c r="H50" s="137">
        <f>C50+D50+E50+F50+G50</f>
        <v>4553153547.2561636</v>
      </c>
      <c r="I50" s="139">
        <f>H50/H52</f>
        <v>0.13604121569810274</v>
      </c>
      <c r="K50" s="140"/>
      <c r="L50" s="141" t="s">
        <v>109</v>
      </c>
      <c r="M50" s="142">
        <f>SUM(M12:M49)</f>
        <v>4498451706.1058283</v>
      </c>
      <c r="N50" s="142">
        <f>SUM(N12:N48)</f>
        <v>239307127.45999998</v>
      </c>
      <c r="O50" s="143">
        <f>SUM(O13:O49)</f>
        <v>33475848.32</v>
      </c>
      <c r="P50" s="144">
        <v>0</v>
      </c>
      <c r="Q50" s="144">
        <v>0</v>
      </c>
      <c r="R50" s="145">
        <f t="shared" si="0"/>
        <v>4771234681.885828</v>
      </c>
      <c r="V50" s="112"/>
      <c r="W50" s="146" t="s">
        <v>109</v>
      </c>
      <c r="X50" s="147">
        <f>SUM(X13:X49)</f>
        <v>4214304516.5986314</v>
      </c>
      <c r="Y50" s="147">
        <f>SUM(Y13:Y49)</f>
        <v>318603319.11000001</v>
      </c>
      <c r="Z50" s="148">
        <f>SUM(Z13:Z49)</f>
        <v>29697940.93</v>
      </c>
      <c r="AA50" s="114">
        <v>0</v>
      </c>
      <c r="AB50" s="114">
        <v>0</v>
      </c>
      <c r="AC50" s="148">
        <f>X50+Y50+Z50+AA50</f>
        <v>4562605776.6386318</v>
      </c>
    </row>
    <row r="51" spans="1:29" ht="30.75" customHeight="1" thickBot="1" x14ac:dyDescent="0.35">
      <c r="A51" s="231" t="s">
        <v>110</v>
      </c>
      <c r="B51" s="232"/>
      <c r="C51" s="149">
        <f t="shared" ref="C51:G51" si="7">C52-C50</f>
        <v>14209987523.240547</v>
      </c>
      <c r="D51" s="149">
        <f t="shared" si="7"/>
        <v>119552583.06329042</v>
      </c>
      <c r="E51" s="149">
        <f t="shared" si="7"/>
        <v>3736170077.5399995</v>
      </c>
      <c r="F51" s="149">
        <f t="shared" si="7"/>
        <v>181711489.90000001</v>
      </c>
      <c r="G51" s="149">
        <f t="shared" si="7"/>
        <v>10668352000</v>
      </c>
      <c r="H51" s="149">
        <f>H52-H50</f>
        <v>28915773673.743839</v>
      </c>
      <c r="I51" s="150">
        <f>H51/H52</f>
        <v>0.86395878430189721</v>
      </c>
      <c r="K51" s="151"/>
      <c r="L51" s="152" t="s">
        <v>110</v>
      </c>
      <c r="M51" s="149">
        <f>M52-M50</f>
        <v>14157836729.694172</v>
      </c>
      <c r="N51" s="149">
        <f>N52-N50</f>
        <v>322296821.24000007</v>
      </c>
      <c r="O51" s="149">
        <f>O52-O50</f>
        <v>3870971313.8799996</v>
      </c>
      <c r="P51" s="149">
        <f>P52-P50</f>
        <v>14668352000</v>
      </c>
      <c r="Q51" s="149">
        <v>600639495.60000002</v>
      </c>
      <c r="R51" s="149">
        <f>R52-R50</f>
        <v>33620096360.414169</v>
      </c>
      <c r="V51" s="122"/>
      <c r="W51" s="153" t="s">
        <v>110</v>
      </c>
      <c r="X51" s="154">
        <f>X52-X50</f>
        <v>14943116251.301371</v>
      </c>
      <c r="Y51" s="154">
        <f>Y52-Y50</f>
        <v>207966297.88999999</v>
      </c>
      <c r="Z51" s="154">
        <f>Z52-Z50</f>
        <v>4144551915.9000006</v>
      </c>
      <c r="AA51" s="154">
        <v>15618352000</v>
      </c>
      <c r="AB51" s="154">
        <v>588186324.60000002</v>
      </c>
      <c r="AC51" s="154">
        <f>AC52-AC50</f>
        <v>35502172789.691368</v>
      </c>
    </row>
    <row r="52" spans="1:29" ht="29.25" customHeight="1" thickBot="1" x14ac:dyDescent="0.35">
      <c r="A52" s="233" t="s">
        <v>111</v>
      </c>
      <c r="B52" s="234"/>
      <c r="C52" s="155">
        <v>18368405049.400002</v>
      </c>
      <c r="D52" s="155">
        <v>482151520.89999998</v>
      </c>
      <c r="E52" s="155">
        <v>3768307160.7999997</v>
      </c>
      <c r="F52" s="155">
        <v>181711489.90000001</v>
      </c>
      <c r="G52" s="155">
        <v>10668352000</v>
      </c>
      <c r="H52" s="155">
        <f>C52+D52+E52+F52+G52</f>
        <v>33468927221.000004</v>
      </c>
      <c r="I52" s="156">
        <f>SUM(I50:I51)</f>
        <v>1</v>
      </c>
      <c r="J52" s="157"/>
      <c r="K52" s="158"/>
      <c r="L52" s="159" t="s">
        <v>111</v>
      </c>
      <c r="M52" s="160">
        <v>18656288435.799999</v>
      </c>
      <c r="N52" s="160">
        <v>561603948.70000005</v>
      </c>
      <c r="O52" s="160">
        <v>3904447162.1999998</v>
      </c>
      <c r="P52" s="160">
        <v>14668352000</v>
      </c>
      <c r="Q52" s="160">
        <v>600639495.60000002</v>
      </c>
      <c r="R52" s="160">
        <f>M52+N52+O52+P52+Q52</f>
        <v>38391331042.299995</v>
      </c>
      <c r="V52" s="112"/>
      <c r="W52" s="146" t="s">
        <v>111</v>
      </c>
      <c r="X52" s="147">
        <v>19157420767.900002</v>
      </c>
      <c r="Y52" s="147">
        <v>526569617</v>
      </c>
      <c r="Z52" s="147">
        <f>4700819474.43-526569617.6</f>
        <v>4174249856.8300004</v>
      </c>
      <c r="AA52" s="147">
        <v>15618352000</v>
      </c>
      <c r="AB52" s="147">
        <v>588186324.60000002</v>
      </c>
      <c r="AC52" s="147">
        <f>X52+Y52+Z52+AA52+AB52</f>
        <v>40064778566.330002</v>
      </c>
    </row>
    <row r="53" spans="1:29" ht="30.75" hidden="1" customHeight="1" thickBot="1" x14ac:dyDescent="0.35">
      <c r="A53" s="92"/>
      <c r="B53" s="161" t="s">
        <v>112</v>
      </c>
      <c r="C53" s="162"/>
      <c r="D53" s="162"/>
      <c r="E53" s="149">
        <f t="shared" ref="E53:E54" si="8">3847406614.3-D54</f>
        <v>3847406614.3000002</v>
      </c>
      <c r="F53" s="30"/>
      <c r="G53" s="163"/>
      <c r="H53" s="164"/>
      <c r="I53" s="165"/>
      <c r="J53" s="157"/>
      <c r="K53" s="92"/>
      <c r="L53" s="161" t="s">
        <v>112</v>
      </c>
      <c r="M53" s="162">
        <f>SUM(M50:M52)</f>
        <v>37312576871.599998</v>
      </c>
      <c r="N53" s="162"/>
      <c r="O53" s="149">
        <f t="shared" ref="O53:O54" si="9">3847406614.3-N54</f>
        <v>3847406614.3000002</v>
      </c>
      <c r="P53" s="163"/>
      <c r="Q53" s="163"/>
      <c r="R53" s="164"/>
      <c r="V53" s="166"/>
      <c r="W53" s="161" t="s">
        <v>112</v>
      </c>
      <c r="X53" s="162">
        <f>SUM(X50:X52)</f>
        <v>38314841535.800003</v>
      </c>
      <c r="Y53" s="162"/>
      <c r="Z53" s="167">
        <f t="shared" ref="Z53:Z54" si="10">3847406614.3-Y54</f>
        <v>3847406614.3000002</v>
      </c>
      <c r="AA53" s="163"/>
      <c r="AB53" s="163"/>
      <c r="AC53" s="168"/>
    </row>
    <row r="54" spans="1:29" ht="48" hidden="1" customHeight="1" thickBot="1" x14ac:dyDescent="0.35">
      <c r="A54" s="101"/>
      <c r="B54" s="169" t="s">
        <v>113</v>
      </c>
      <c r="C54" s="170"/>
      <c r="D54" s="170"/>
      <c r="E54" s="149">
        <f t="shared" si="8"/>
        <v>3847406613.5479565</v>
      </c>
      <c r="F54" s="30"/>
      <c r="G54" s="171"/>
      <c r="H54" s="172"/>
      <c r="I54" s="165"/>
      <c r="J54" s="173"/>
      <c r="K54" s="101"/>
      <c r="L54" s="169" t="s">
        <v>113</v>
      </c>
      <c r="M54" s="170"/>
      <c r="N54" s="170"/>
      <c r="O54" s="149">
        <f t="shared" si="9"/>
        <v>3847406614.3000002</v>
      </c>
      <c r="P54" s="171"/>
      <c r="Q54" s="171"/>
      <c r="R54" s="172"/>
      <c r="V54" s="174"/>
      <c r="W54" s="169" t="s">
        <v>113</v>
      </c>
      <c r="X54" s="170"/>
      <c r="Y54" s="170"/>
      <c r="Z54" s="149">
        <f t="shared" si="10"/>
        <v>3847406614.3000002</v>
      </c>
      <c r="AA54" s="171"/>
      <c r="AB54" s="171"/>
      <c r="AC54" s="175"/>
    </row>
    <row r="55" spans="1:29" s="185" customFormat="1" ht="30.75" customHeight="1" thickBot="1" x14ac:dyDescent="0.35">
      <c r="A55" s="235" t="s">
        <v>114</v>
      </c>
      <c r="B55" s="236"/>
      <c r="C55" s="170">
        <f t="shared" ref="C55:H55" si="11">C50/C52</f>
        <v>0.22638969006703644</v>
      </c>
      <c r="D55" s="170">
        <f t="shared" si="11"/>
        <v>0.75204354257738393</v>
      </c>
      <c r="E55" s="170">
        <f t="shared" si="11"/>
        <v>8.5282547012906981E-3</v>
      </c>
      <c r="F55" s="171">
        <f t="shared" si="11"/>
        <v>0</v>
      </c>
      <c r="G55" s="171">
        <f t="shared" si="11"/>
        <v>0</v>
      </c>
      <c r="H55" s="176">
        <f t="shared" si="11"/>
        <v>0.13604121569810274</v>
      </c>
      <c r="I55" s="177"/>
      <c r="J55" s="178"/>
      <c r="K55" s="179" t="s">
        <v>114</v>
      </c>
      <c r="L55" s="180"/>
      <c r="M55" s="181"/>
      <c r="N55" s="181"/>
      <c r="O55" s="181"/>
      <c r="P55" s="182"/>
      <c r="Q55" s="183"/>
      <c r="R55" s="184">
        <f>R50/R52</f>
        <v>0.12427895965963849</v>
      </c>
      <c r="V55" s="186" t="s">
        <v>114</v>
      </c>
      <c r="W55" s="180"/>
      <c r="X55" s="181"/>
      <c r="Y55" s="181"/>
      <c r="Z55" s="181"/>
      <c r="AA55" s="182"/>
      <c r="AB55" s="183"/>
      <c r="AC55" s="187">
        <f>AC50/AC52</f>
        <v>0.11388071867375789</v>
      </c>
    </row>
    <row r="56" spans="1:29" s="192" customFormat="1" ht="30.75" customHeight="1" thickBot="1" x14ac:dyDescent="0.35">
      <c r="A56" s="229" t="s">
        <v>115</v>
      </c>
      <c r="B56" s="230"/>
      <c r="C56" s="188">
        <f t="shared" ref="C56:H56" si="12">C51/C52</f>
        <v>0.77361030993296354</v>
      </c>
      <c r="D56" s="136">
        <f t="shared" si="12"/>
        <v>0.24795645742261604</v>
      </c>
      <c r="E56" s="136">
        <f t="shared" si="12"/>
        <v>0.99147174529870929</v>
      </c>
      <c r="F56" s="189">
        <f t="shared" si="12"/>
        <v>1</v>
      </c>
      <c r="G56" s="189">
        <f t="shared" si="12"/>
        <v>1</v>
      </c>
      <c r="H56" s="190">
        <f t="shared" si="12"/>
        <v>0.86395878430189721</v>
      </c>
      <c r="I56" s="191"/>
      <c r="K56" s="193" t="s">
        <v>115</v>
      </c>
      <c r="L56" s="194"/>
      <c r="M56" s="195"/>
      <c r="N56" s="196"/>
      <c r="O56" s="196"/>
      <c r="P56" s="197"/>
      <c r="Q56" s="198"/>
      <c r="R56" s="199">
        <f>R51/R52</f>
        <v>0.87572104034036158</v>
      </c>
      <c r="V56" s="200" t="s">
        <v>115</v>
      </c>
      <c r="W56" s="201"/>
      <c r="X56" s="202"/>
      <c r="Y56" s="203"/>
      <c r="Z56" s="203"/>
      <c r="AA56" s="204"/>
      <c r="AB56" s="205"/>
      <c r="AC56" s="206">
        <f>AC51/AC52</f>
        <v>0.88611928132624207</v>
      </c>
    </row>
    <row r="57" spans="1:29" s="29" customFormat="1" ht="51" customHeight="1" x14ac:dyDescent="0.3">
      <c r="E57" s="30"/>
      <c r="H57" s="31"/>
      <c r="I57" s="31"/>
      <c r="J57" s="30"/>
    </row>
    <row r="58" spans="1:29" ht="34.5" customHeight="1" x14ac:dyDescent="0.3">
      <c r="A58" s="29"/>
      <c r="C58" s="120"/>
      <c r="D58" s="120"/>
      <c r="E58" s="120"/>
      <c r="F58" s="120"/>
      <c r="G58" s="120"/>
    </row>
    <row r="59" spans="1:29" x14ac:dyDescent="0.25">
      <c r="B59" s="120"/>
      <c r="C59" s="207"/>
      <c r="D59" s="208"/>
      <c r="H59" s="209"/>
      <c r="I59" s="209"/>
    </row>
    <row r="60" spans="1:29" x14ac:dyDescent="0.25">
      <c r="H60" s="209"/>
      <c r="I60" s="209"/>
    </row>
    <row r="61" spans="1:29" x14ac:dyDescent="0.25">
      <c r="C61" s="207"/>
      <c r="H61" s="209"/>
      <c r="I61" s="209"/>
    </row>
    <row r="64" spans="1:29" x14ac:dyDescent="0.25">
      <c r="C64" s="120"/>
      <c r="D64" s="120"/>
    </row>
    <row r="66" spans="8:9" x14ac:dyDescent="0.25">
      <c r="H66" s="209"/>
      <c r="I66" s="209"/>
    </row>
    <row r="67" spans="8:9" x14ac:dyDescent="0.25">
      <c r="H67" s="209"/>
      <c r="I67" s="209"/>
    </row>
    <row r="68" spans="8:9" x14ac:dyDescent="0.25">
      <c r="H68" s="209"/>
      <c r="I68" s="209"/>
    </row>
  </sheetData>
  <mergeCells count="13">
    <mergeCell ref="W7:AD7"/>
    <mergeCell ref="AA10:AA11"/>
    <mergeCell ref="AB10:AB11"/>
    <mergeCell ref="AC10:AC11"/>
    <mergeCell ref="A56:B56"/>
    <mergeCell ref="A51:B51"/>
    <mergeCell ref="A52:B52"/>
    <mergeCell ref="A55:B55"/>
    <mergeCell ref="K6:R6"/>
    <mergeCell ref="K7:R7"/>
    <mergeCell ref="A6:H6"/>
    <mergeCell ref="A7:H7"/>
    <mergeCell ref="I10:I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Domestic Debt</vt:lpstr>
      <vt:lpstr>External 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Waniko</cp:lastModifiedBy>
  <dcterms:created xsi:type="dcterms:W3CDTF">2022-10-17T09:57:54Z</dcterms:created>
  <dcterms:modified xsi:type="dcterms:W3CDTF">2023-01-30T16:08:32Z</dcterms:modified>
</cp:coreProperties>
</file>